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Default Extension="wmf" ContentType="image/x-wmf"/>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drawings/drawing26.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omments16.xml" ContentType="application/vnd.openxmlformats-officedocument.spreadsheetml.comments+xml"/>
  <Override PartName="/xl/drawings/drawing22.xml" ContentType="application/vnd.openxmlformats-officedocument.drawing+xml"/>
  <Override PartName="/xl/drawings/drawing2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omments14.xml" ContentType="application/vnd.openxmlformats-officedocument.spreadsheetml.comments+xml"/>
  <Override PartName="/xl/drawings/drawing20.xml" ContentType="application/vnd.openxmlformats-officedocument.drawing+xml"/>
  <Override PartName="/xl/comments23.xml" ContentType="application/vnd.openxmlformats-officedocument.spreadsheetml.comments+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worksheets/sheet18.xml" ContentType="application/vnd.openxmlformats-officedocument.spreadsheetml.worksheet+xml"/>
  <Override PartName="/xl/worksheets/sheet27.xml" ContentType="application/vnd.openxmlformats-officedocument.spreadsheetml.worksheet+xml"/>
  <Override PartName="/xl/comments10.xml" ContentType="application/vnd.openxmlformats-officedocument.spreadsheetml.comment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omments19.xml" ContentType="application/vnd.openxmlformats-officedocument.spreadsheetml.comments+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17.xml" ContentType="application/vnd.openxmlformats-officedocument.spreadsheetml.comments+xml"/>
  <Override PartName="/xl/drawings/drawing23.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drawings/drawing21.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omments22.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1635" windowWidth="15360" windowHeight="8640" tabRatio="616" firstSheet="25" activeTab="27"/>
  </bookViews>
  <sheets>
    <sheet name="vnos podatkov" sheetId="1" r:id="rId1"/>
    <sheet name="obvestila za igralce" sheetId="90" r:id="rId2"/>
    <sheet name="glavni sodniki" sheetId="39" r:id="rId3"/>
    <sheet name="m  vpisna lista" sheetId="8" r:id="rId4"/>
    <sheet name="m glavni turnir žrebna lista" sheetId="9" r:id="rId5"/>
    <sheet name="m glavni 32" sheetId="11" r:id="rId6"/>
    <sheet name="ž  vpisna lista" sheetId="63" r:id="rId7"/>
    <sheet name="ž glavni turnir žrebna lista" sheetId="67" r:id="rId8"/>
    <sheet name="ž glavni 32" sheetId="17" r:id="rId9"/>
    <sheet name="m kvalifikacije žrebna lista" sheetId="66" r:id="rId10"/>
    <sheet name="m kvalifikacije 32" sheetId="24" r:id="rId11"/>
    <sheet name="m kvalifikacije 64" sheetId="26" r:id="rId12"/>
    <sheet name="ž kvalifikacije žrebna lista" sheetId="68" r:id="rId13"/>
    <sheet name="ž kvalifikacije 32" sheetId="32" r:id="rId14"/>
    <sheet name="ž kvalifikacije 64" sheetId="33" r:id="rId15"/>
    <sheet name="m dvojice vpisna lista" sheetId="48" r:id="rId16"/>
    <sheet name="m dvojice žrebna lista " sheetId="46" r:id="rId17"/>
    <sheet name="m dvojice 16" sheetId="45" r:id="rId18"/>
    <sheet name="m dvojice 24" sheetId="103" r:id="rId19"/>
    <sheet name="ž dvojice vpisna lista" sheetId="85" r:id="rId20"/>
    <sheet name="ž dvojice žrebna lista" sheetId="86" r:id="rId21"/>
    <sheet name="ž dvojice 16" sheetId="87" r:id="rId22"/>
    <sheet name="ž dvojice 24" sheetId="104" r:id="rId23"/>
    <sheet name="m masters žrebna lista" sheetId="69" r:id="rId24"/>
    <sheet name="m masters 12" sheetId="54" r:id="rId25"/>
    <sheet name="40 +" sheetId="98" r:id="rId26"/>
    <sheet name="50+" sheetId="95" r:id="rId27"/>
    <sheet name="60+" sheetId="50" r:id="rId28"/>
    <sheet name="List1" sheetId="81" state="hidden" r:id="rId29"/>
  </sheets>
  <externalReferences>
    <externalReference r:id="rId30"/>
  </externalReferences>
  <definedNames>
    <definedName name="_xlnm._FilterDatabase" localSheetId="3" hidden="1">'m  vpisna lista'!$B$8:$P$11</definedName>
    <definedName name="_xlnm._FilterDatabase" localSheetId="5" hidden="1">'m glavni 32'!$H$7:$H$9</definedName>
    <definedName name="_xlnm._FilterDatabase" localSheetId="24" hidden="1">'m masters 12'!$A$9:$P$13</definedName>
    <definedName name="_xlnm._FilterDatabase" localSheetId="6" hidden="1">'ž  vpisna lista'!$A$1:$S$135</definedName>
    <definedName name="_xlnm._FilterDatabase" localSheetId="8" hidden="1">'ž glavni 32'!$H$15:$H$17</definedName>
    <definedName name="_Order1" hidden="1">255</definedName>
    <definedName name="A" localSheetId="18">'[1]m masters 12'!#REF!</definedName>
    <definedName name="A" localSheetId="22">'[1]m masters 12'!#REF!</definedName>
    <definedName name="A">'m masters 12'!#REF!</definedName>
    <definedName name="B" localSheetId="18">'[1]m masters 12'!#REF!</definedName>
    <definedName name="B" localSheetId="22">'[1]m masters 12'!#REF!</definedName>
    <definedName name="B">'m masters 12'!#REF!</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25">'40 +'!$A$1:$L$26</definedName>
    <definedName name="_xlnm.Print_Area" localSheetId="26">'50+'!$A$1:$M$32</definedName>
    <definedName name="_xlnm.Print_Area" localSheetId="27">'60+'!$A$1:$M$32</definedName>
    <definedName name="_xlnm.Print_Area" localSheetId="2">'glavni sodniki'!$A$1:$N$29</definedName>
    <definedName name="_xlnm.Print_Area" localSheetId="3">'m  vpisna lista'!$A$1:$S$135</definedName>
    <definedName name="_xlnm.Print_Area" localSheetId="17">'m dvojice 16'!$A$1:$Q$79</definedName>
    <definedName name="_xlnm.Print_Area" localSheetId="15">'m dvojice vpisna lista'!$A$1:$AV$45</definedName>
    <definedName name="_xlnm.Print_Area" localSheetId="16">'m dvojice žrebna lista '!$A$1:$AW$31</definedName>
    <definedName name="_xlnm.Print_Area" localSheetId="5">'m glavni 32'!$A$1:$Q$79</definedName>
    <definedName name="_xlnm.Print_Area" localSheetId="4">'m glavni turnir žrebna lista'!$A$1:$W$134</definedName>
    <definedName name="_xlnm.Print_Area" localSheetId="10">'m kvalifikacije 32'!$A$1:$Q$79</definedName>
    <definedName name="_xlnm.Print_Area" localSheetId="11">'m kvalifikacije 64'!$A$1:$R$80</definedName>
    <definedName name="_xlnm.Print_Area" localSheetId="9">'m kvalifikacije žrebna lista'!$A$1:$W$134</definedName>
    <definedName name="_xlnm.Print_Area" localSheetId="24">'m masters 12'!$A$1:$R$53</definedName>
    <definedName name="_xlnm.Print_Area" localSheetId="23">'m masters žrebna lista'!$A$1:$W$134</definedName>
    <definedName name="_xlnm.Print_Area" localSheetId="1">'obvestila za igralce'!$A$1:$H$65</definedName>
    <definedName name="_xlnm.Print_Area" localSheetId="6">'ž  vpisna lista'!$A$1:$S$135</definedName>
    <definedName name="_xlnm.Print_Area" localSheetId="21">'ž dvojice 16'!$A$1:$Q$79</definedName>
    <definedName name="_xlnm.Print_Area" localSheetId="19">'ž dvojice vpisna lista'!$A$1:$AV$45</definedName>
    <definedName name="_xlnm.Print_Area" localSheetId="20">'ž dvojice žrebna lista'!$A$1:$AW$31</definedName>
    <definedName name="_xlnm.Print_Area" localSheetId="8">'ž glavni 32'!$A$1:$Q$79</definedName>
    <definedName name="_xlnm.Print_Area" localSheetId="7">'ž glavni turnir žrebna lista'!$A$1:$W$134</definedName>
    <definedName name="_xlnm.Print_Area" localSheetId="13">'ž kvalifikacije 32'!$A$1:$Q$79</definedName>
    <definedName name="_xlnm.Print_Area" localSheetId="14">'ž kvalifikacije 64'!$A$1:$R$80</definedName>
    <definedName name="_xlnm.Print_Area" localSheetId="12">'ž kvalifikacije žrebna lista'!$A$1:$W$134</definedName>
    <definedName name="_xlnm.Print_Titles" localSheetId="3">'m  vpisna lista'!$1:$7</definedName>
    <definedName name="_xlnm.Print_Titles" localSheetId="15">'m dvojice vpisna lista'!$1:$7</definedName>
    <definedName name="_xlnm.Print_Titles" localSheetId="4">'m glavni turnir žrebna lista'!$1:$6</definedName>
    <definedName name="_xlnm.Print_Titles" localSheetId="9">'m kvalifikacije žrebna lista'!$1:$6</definedName>
    <definedName name="_xlnm.Print_Titles" localSheetId="23">'m masters žrebna lista'!$1:$6</definedName>
    <definedName name="_xlnm.Print_Titles" localSheetId="6">'ž  vpisna lista'!$1:$7</definedName>
    <definedName name="_xlnm.Print_Titles" localSheetId="19">'ž dvojice vpisna lista'!$1:$7</definedName>
    <definedName name="_xlnm.Print_Titles" localSheetId="7">'ž glavni turnir žrebna lista'!$1:$6</definedName>
    <definedName name="_xlnm.Print_Titles" localSheetId="12">'ž kvalifikacije žrebna lista'!$1:$6</definedName>
  </definedNames>
  <calcPr calcId="125725" fullCalcOnLoad="1"/>
</workbook>
</file>

<file path=xl/calcChain.xml><?xml version="1.0" encoding="utf-8"?>
<calcChain xmlns="http://schemas.openxmlformats.org/spreadsheetml/2006/main">
  <c r="A1" i="39"/>
  <c r="A2"/>
  <c r="B2"/>
  <c r="A5"/>
  <c r="B5"/>
  <c r="P22"/>
  <c r="P23"/>
  <c r="P24"/>
  <c r="P25"/>
  <c r="P26"/>
  <c r="P27"/>
  <c r="P28"/>
  <c r="P29"/>
  <c r="A1" i="8"/>
  <c r="A2"/>
  <c r="B2"/>
  <c r="C2"/>
  <c r="A4"/>
  <c r="C4"/>
  <c r="D4"/>
  <c r="F4"/>
  <c r="G4"/>
  <c r="K4"/>
  <c r="A1" i="45"/>
  <c r="A2"/>
  <c r="B2"/>
  <c r="C2"/>
  <c r="A4"/>
  <c r="D4"/>
  <c r="F4"/>
  <c r="L4"/>
  <c r="O4"/>
  <c r="B7"/>
  <c r="C7"/>
  <c r="E7"/>
  <c r="F7"/>
  <c r="V7" s="1"/>
  <c r="H7"/>
  <c r="T7"/>
  <c r="D8"/>
  <c r="C8" s="1"/>
  <c r="E8"/>
  <c r="V8" s="1"/>
  <c r="F8"/>
  <c r="H8"/>
  <c r="J8"/>
  <c r="T8"/>
  <c r="J9"/>
  <c r="T9"/>
  <c r="J10"/>
  <c r="T10"/>
  <c r="B11"/>
  <c r="C11"/>
  <c r="E11"/>
  <c r="F11"/>
  <c r="V9"/>
  <c r="H11"/>
  <c r="T11"/>
  <c r="D12"/>
  <c r="C12" s="1"/>
  <c r="E12"/>
  <c r="F12"/>
  <c r="V10" s="1"/>
  <c r="H12"/>
  <c r="T12"/>
  <c r="L13"/>
  <c r="T13"/>
  <c r="L14"/>
  <c r="T14"/>
  <c r="B15"/>
  <c r="C15"/>
  <c r="E15"/>
  <c r="V11" s="1"/>
  <c r="F15"/>
  <c r="H15"/>
  <c r="T15"/>
  <c r="D16"/>
  <c r="C16"/>
  <c r="E16"/>
  <c r="F16"/>
  <c r="V12" s="1"/>
  <c r="H16"/>
  <c r="J16"/>
  <c r="T16"/>
  <c r="J17"/>
  <c r="J18"/>
  <c r="B19"/>
  <c r="C19"/>
  <c r="E19"/>
  <c r="F19"/>
  <c r="V13" s="1"/>
  <c r="H19"/>
  <c r="D20"/>
  <c r="E20"/>
  <c r="F20"/>
  <c r="V14"/>
  <c r="H20"/>
  <c r="N21"/>
  <c r="N22"/>
  <c r="B23"/>
  <c r="C23"/>
  <c r="E23"/>
  <c r="F23"/>
  <c r="H23"/>
  <c r="D24"/>
  <c r="C24" s="1"/>
  <c r="E24"/>
  <c r="F24"/>
  <c r="V16" s="1"/>
  <c r="H24"/>
  <c r="J24"/>
  <c r="J25"/>
  <c r="J26"/>
  <c r="B27"/>
  <c r="C27"/>
  <c r="E27"/>
  <c r="F27"/>
  <c r="H27"/>
  <c r="D28"/>
  <c r="C28"/>
  <c r="E28"/>
  <c r="F28"/>
  <c r="V18" s="1"/>
  <c r="H28"/>
  <c r="L29"/>
  <c r="L30"/>
  <c r="B31"/>
  <c r="C31"/>
  <c r="E31"/>
  <c r="F31"/>
  <c r="V19" s="1"/>
  <c r="H31"/>
  <c r="D32"/>
  <c r="C32"/>
  <c r="E32"/>
  <c r="F32"/>
  <c r="H32"/>
  <c r="J32"/>
  <c r="J33"/>
  <c r="J34"/>
  <c r="B35"/>
  <c r="C35"/>
  <c r="E35"/>
  <c r="F35"/>
  <c r="H35"/>
  <c r="D36"/>
  <c r="C36" s="1"/>
  <c r="E36"/>
  <c r="V22" s="1"/>
  <c r="F36"/>
  <c r="H36"/>
  <c r="P37"/>
  <c r="P38"/>
  <c r="B39"/>
  <c r="C39"/>
  <c r="E39"/>
  <c r="V23" s="1"/>
  <c r="F39"/>
  <c r="H39"/>
  <c r="D40"/>
  <c r="C40" s="1"/>
  <c r="E40"/>
  <c r="F40"/>
  <c r="V24"/>
  <c r="H40"/>
  <c r="J40"/>
  <c r="J41"/>
  <c r="J42"/>
  <c r="B43"/>
  <c r="C43"/>
  <c r="E43"/>
  <c r="F43"/>
  <c r="V25" s="1"/>
  <c r="H43"/>
  <c r="D44"/>
  <c r="C44"/>
  <c r="E44"/>
  <c r="F44"/>
  <c r="V26" s="1"/>
  <c r="H44"/>
  <c r="L45"/>
  <c r="L46"/>
  <c r="B47"/>
  <c r="C47"/>
  <c r="E47"/>
  <c r="F47"/>
  <c r="H47"/>
  <c r="D48"/>
  <c r="C48" s="1"/>
  <c r="E48"/>
  <c r="F48"/>
  <c r="V28"/>
  <c r="H48"/>
  <c r="J48"/>
  <c r="J49"/>
  <c r="J50"/>
  <c r="B51"/>
  <c r="C51"/>
  <c r="E51"/>
  <c r="F51"/>
  <c r="V29" s="1"/>
  <c r="H51"/>
  <c r="D52"/>
  <c r="C52"/>
  <c r="E52"/>
  <c r="F52"/>
  <c r="V30" s="1"/>
  <c r="H52"/>
  <c r="N53"/>
  <c r="N54"/>
  <c r="B55"/>
  <c r="C55"/>
  <c r="E55"/>
  <c r="F55"/>
  <c r="H55"/>
  <c r="D56"/>
  <c r="C56" s="1"/>
  <c r="E56"/>
  <c r="F56"/>
  <c r="V32"/>
  <c r="H56"/>
  <c r="J56"/>
  <c r="J57"/>
  <c r="J58"/>
  <c r="B59"/>
  <c r="C59"/>
  <c r="E59"/>
  <c r="F59"/>
  <c r="V33" s="1"/>
  <c r="H59"/>
  <c r="D60"/>
  <c r="C60" s="1"/>
  <c r="E60"/>
  <c r="F60"/>
  <c r="V34" s="1"/>
  <c r="H60"/>
  <c r="L61"/>
  <c r="L62"/>
  <c r="B63"/>
  <c r="C63"/>
  <c r="E63"/>
  <c r="F63"/>
  <c r="V35" s="1"/>
  <c r="H63"/>
  <c r="D64"/>
  <c r="C64"/>
  <c r="E64"/>
  <c r="F64"/>
  <c r="V36" s="1"/>
  <c r="H64"/>
  <c r="J64"/>
  <c r="J65"/>
  <c r="J66"/>
  <c r="B67"/>
  <c r="C67"/>
  <c r="E74"/>
  <c r="H74" s="1"/>
  <c r="E67"/>
  <c r="F67"/>
  <c r="V37"/>
  <c r="H67"/>
  <c r="D68"/>
  <c r="C68" s="1"/>
  <c r="E68"/>
  <c r="V38" s="1"/>
  <c r="F68"/>
  <c r="H68"/>
  <c r="E72"/>
  <c r="H72" s="1"/>
  <c r="E73"/>
  <c r="E76"/>
  <c r="H76"/>
  <c r="E78"/>
  <c r="H78"/>
  <c r="P78"/>
  <c r="P79"/>
  <c r="Q79"/>
  <c r="A1" i="103"/>
  <c r="A2"/>
  <c r="B2"/>
  <c r="C2"/>
  <c r="A4"/>
  <c r="D4"/>
  <c r="E4"/>
  <c r="F4"/>
  <c r="G4"/>
  <c r="H4"/>
  <c r="L4"/>
  <c r="P4"/>
  <c r="Q4"/>
  <c r="R4"/>
  <c r="S4"/>
  <c r="B7"/>
  <c r="C7"/>
  <c r="E7"/>
  <c r="F7"/>
  <c r="H7"/>
  <c r="T7"/>
  <c r="C8"/>
  <c r="D8"/>
  <c r="E8"/>
  <c r="F8"/>
  <c r="V8" s="1"/>
  <c r="H8"/>
  <c r="J8"/>
  <c r="T8"/>
  <c r="J9"/>
  <c r="T9"/>
  <c r="V9"/>
  <c r="T10"/>
  <c r="V10"/>
  <c r="B11"/>
  <c r="C11"/>
  <c r="T11"/>
  <c r="C12"/>
  <c r="T12"/>
  <c r="L13"/>
  <c r="T13"/>
  <c r="L14"/>
  <c r="T14"/>
  <c r="B15"/>
  <c r="C15"/>
  <c r="E15"/>
  <c r="F15"/>
  <c r="V11" s="1"/>
  <c r="H15"/>
  <c r="Q15"/>
  <c r="T15"/>
  <c r="C16"/>
  <c r="D16"/>
  <c r="E16"/>
  <c r="F16"/>
  <c r="V12" s="1"/>
  <c r="H16"/>
  <c r="J16"/>
  <c r="Q16"/>
  <c r="T16"/>
  <c r="J17"/>
  <c r="J18"/>
  <c r="B19"/>
  <c r="C19"/>
  <c r="E19"/>
  <c r="F19"/>
  <c r="V13" s="1"/>
  <c r="H19"/>
  <c r="V19"/>
  <c r="C20"/>
  <c r="D20"/>
  <c r="E20"/>
  <c r="F20"/>
  <c r="V14" s="1"/>
  <c r="H20"/>
  <c r="V20"/>
  <c r="N21"/>
  <c r="N22"/>
  <c r="B23"/>
  <c r="C23"/>
  <c r="E23"/>
  <c r="F23"/>
  <c r="V15" s="1"/>
  <c r="H23"/>
  <c r="C24"/>
  <c r="D24"/>
  <c r="E24"/>
  <c r="V16" s="1"/>
  <c r="F24"/>
  <c r="H24"/>
  <c r="J24"/>
  <c r="J25"/>
  <c r="V25"/>
  <c r="J26"/>
  <c r="V26"/>
  <c r="B27"/>
  <c r="C27"/>
  <c r="E27"/>
  <c r="F27"/>
  <c r="V17" s="1"/>
  <c r="H27"/>
  <c r="C28"/>
  <c r="D28"/>
  <c r="E28"/>
  <c r="F28"/>
  <c r="V18" s="1"/>
  <c r="H28"/>
  <c r="L29"/>
  <c r="L30"/>
  <c r="B31"/>
  <c r="C31"/>
  <c r="C32"/>
  <c r="J32"/>
  <c r="B35"/>
  <c r="C35"/>
  <c r="E35"/>
  <c r="J33"/>
  <c r="F35"/>
  <c r="V21"/>
  <c r="H35"/>
  <c r="V35"/>
  <c r="C36"/>
  <c r="E152"/>
  <c r="D36"/>
  <c r="E36"/>
  <c r="J34" s="1"/>
  <c r="F36"/>
  <c r="V22" s="1"/>
  <c r="H36"/>
  <c r="V36"/>
  <c r="P37"/>
  <c r="P38"/>
  <c r="O14"/>
  <c r="B39"/>
  <c r="C39"/>
  <c r="E78" s="1"/>
  <c r="H78" s="1"/>
  <c r="E39"/>
  <c r="J41"/>
  <c r="F39"/>
  <c r="V23"/>
  <c r="H39"/>
  <c r="C40"/>
  <c r="D40"/>
  <c r="E40"/>
  <c r="J42" s="1"/>
  <c r="F40"/>
  <c r="H40"/>
  <c r="J40"/>
  <c r="B43"/>
  <c r="C43"/>
  <c r="C44"/>
  <c r="D44"/>
  <c r="L45"/>
  <c r="L46"/>
  <c r="B47"/>
  <c r="C47"/>
  <c r="E47"/>
  <c r="F47"/>
  <c r="V27" s="1"/>
  <c r="H47"/>
  <c r="C48"/>
  <c r="D48"/>
  <c r="E48"/>
  <c r="V28"/>
  <c r="F48"/>
  <c r="H48"/>
  <c r="J48"/>
  <c r="J49"/>
  <c r="J50"/>
  <c r="B51"/>
  <c r="C51"/>
  <c r="E51"/>
  <c r="F51"/>
  <c r="V29"/>
  <c r="H51"/>
  <c r="C52"/>
  <c r="D52"/>
  <c r="E52"/>
  <c r="V30" s="1"/>
  <c r="F52"/>
  <c r="H52"/>
  <c r="N53"/>
  <c r="N54"/>
  <c r="B55"/>
  <c r="C55"/>
  <c r="E55"/>
  <c r="F55"/>
  <c r="H55"/>
  <c r="C56"/>
  <c r="D56"/>
  <c r="E56"/>
  <c r="F56"/>
  <c r="V32" s="1"/>
  <c r="H56"/>
  <c r="J56"/>
  <c r="J57"/>
  <c r="J58"/>
  <c r="B59"/>
  <c r="C59"/>
  <c r="E59"/>
  <c r="F59"/>
  <c r="V33"/>
  <c r="H59"/>
  <c r="C60"/>
  <c r="D60"/>
  <c r="E60"/>
  <c r="V34" s="1"/>
  <c r="F60"/>
  <c r="H60"/>
  <c r="L61"/>
  <c r="L62"/>
  <c r="B63"/>
  <c r="C63"/>
  <c r="C64"/>
  <c r="J64"/>
  <c r="B67"/>
  <c r="C67"/>
  <c r="E67"/>
  <c r="J65" s="1"/>
  <c r="F67"/>
  <c r="V37" s="1"/>
  <c r="H67"/>
  <c r="C68"/>
  <c r="D68"/>
  <c r="E68"/>
  <c r="J66"/>
  <c r="F68"/>
  <c r="V38"/>
  <c r="H68"/>
  <c r="E72"/>
  <c r="H72" s="1"/>
  <c r="E73"/>
  <c r="P78"/>
  <c r="P79"/>
  <c r="Q79"/>
  <c r="A80"/>
  <c r="A81"/>
  <c r="B81"/>
  <c r="C81"/>
  <c r="A83"/>
  <c r="D83"/>
  <c r="E83"/>
  <c r="F83"/>
  <c r="L83"/>
  <c r="P83"/>
  <c r="Q83"/>
  <c r="R83"/>
  <c r="S83"/>
  <c r="B86"/>
  <c r="C86"/>
  <c r="E86"/>
  <c r="F86"/>
  <c r="H86"/>
  <c r="C87"/>
  <c r="D87"/>
  <c r="E87"/>
  <c r="J89" s="1"/>
  <c r="F87"/>
  <c r="H87"/>
  <c r="J87"/>
  <c r="J88"/>
  <c r="B90"/>
  <c r="C90"/>
  <c r="C91"/>
  <c r="H91"/>
  <c r="L92"/>
  <c r="L93"/>
  <c r="O93"/>
  <c r="B94"/>
  <c r="C94"/>
  <c r="E94"/>
  <c r="F94"/>
  <c r="H94"/>
  <c r="C95"/>
  <c r="D95"/>
  <c r="E95"/>
  <c r="F95"/>
  <c r="H95"/>
  <c r="J95"/>
  <c r="P95"/>
  <c r="Q94"/>
  <c r="J96"/>
  <c r="J97"/>
  <c r="B98"/>
  <c r="C98"/>
  <c r="E98"/>
  <c r="F98"/>
  <c r="H98"/>
  <c r="C99"/>
  <c r="D99"/>
  <c r="E99"/>
  <c r="F99"/>
  <c r="H99"/>
  <c r="N100"/>
  <c r="N101"/>
  <c r="B102"/>
  <c r="C102"/>
  <c r="E102"/>
  <c r="F102"/>
  <c r="H102"/>
  <c r="C103"/>
  <c r="D103"/>
  <c r="E103"/>
  <c r="F103"/>
  <c r="H103"/>
  <c r="J103"/>
  <c r="J104"/>
  <c r="J105"/>
  <c r="B106"/>
  <c r="C106"/>
  <c r="E106"/>
  <c r="F106"/>
  <c r="H106"/>
  <c r="C107"/>
  <c r="D107"/>
  <c r="E107"/>
  <c r="F107"/>
  <c r="H107"/>
  <c r="L108"/>
  <c r="L109"/>
  <c r="B110"/>
  <c r="C110"/>
  <c r="C111"/>
  <c r="J111"/>
  <c r="B114"/>
  <c r="C114"/>
  <c r="E114"/>
  <c r="J112"/>
  <c r="F114"/>
  <c r="H114"/>
  <c r="C115"/>
  <c r="D115"/>
  <c r="E115"/>
  <c r="J113"/>
  <c r="F115"/>
  <c r="H115"/>
  <c r="P116"/>
  <c r="O17"/>
  <c r="P117"/>
  <c r="O97"/>
  <c r="B118"/>
  <c r="C118"/>
  <c r="E118"/>
  <c r="J120"/>
  <c r="F118"/>
  <c r="H118"/>
  <c r="C119"/>
  <c r="D119"/>
  <c r="E119"/>
  <c r="J121"/>
  <c r="F119"/>
  <c r="H119"/>
  <c r="J119"/>
  <c r="B122"/>
  <c r="C122"/>
  <c r="C123"/>
  <c r="L124"/>
  <c r="L125"/>
  <c r="B126"/>
  <c r="C126"/>
  <c r="E126"/>
  <c r="F126"/>
  <c r="H126"/>
  <c r="C127"/>
  <c r="D127"/>
  <c r="E127"/>
  <c r="F127"/>
  <c r="H127"/>
  <c r="J127"/>
  <c r="J128"/>
  <c r="J129"/>
  <c r="B130"/>
  <c r="C130"/>
  <c r="E130"/>
  <c r="F130"/>
  <c r="H130"/>
  <c r="C131"/>
  <c r="D131"/>
  <c r="E131"/>
  <c r="F131"/>
  <c r="H131"/>
  <c r="N132"/>
  <c r="N133"/>
  <c r="B134"/>
  <c r="C134"/>
  <c r="E134"/>
  <c r="F134"/>
  <c r="H134"/>
  <c r="C135"/>
  <c r="D135"/>
  <c r="E135"/>
  <c r="F135"/>
  <c r="H135"/>
  <c r="J135"/>
  <c r="J136"/>
  <c r="J137"/>
  <c r="B138"/>
  <c r="C138"/>
  <c r="E138"/>
  <c r="F138"/>
  <c r="H138"/>
  <c r="C139"/>
  <c r="D139"/>
  <c r="E139"/>
  <c r="F139"/>
  <c r="H139"/>
  <c r="L140"/>
  <c r="L141"/>
  <c r="B142"/>
  <c r="C142"/>
  <c r="C143"/>
  <c r="J143"/>
  <c r="B146"/>
  <c r="C146"/>
  <c r="E74" s="1"/>
  <c r="H74"/>
  <c r="E146"/>
  <c r="J144"/>
  <c r="F146"/>
  <c r="H146"/>
  <c r="C147"/>
  <c r="D147"/>
  <c r="E147"/>
  <c r="J145"/>
  <c r="F147"/>
  <c r="H147"/>
  <c r="P157"/>
  <c r="R157"/>
  <c r="P158"/>
  <c r="Q158"/>
  <c r="R158"/>
  <c r="S158"/>
  <c r="A1" i="48"/>
  <c r="A2"/>
  <c r="B2"/>
  <c r="C2"/>
  <c r="A5"/>
  <c r="C5"/>
  <c r="D5"/>
  <c r="S5"/>
  <c r="Z5"/>
  <c r="AH8"/>
  <c r="AI8"/>
  <c r="AQ8"/>
  <c r="AR8"/>
  <c r="AS8"/>
  <c r="AH9"/>
  <c r="AI9"/>
  <c r="AQ9"/>
  <c r="AH10"/>
  <c r="AI10"/>
  <c r="AQ10"/>
  <c r="AR10"/>
  <c r="AS10"/>
  <c r="AH11"/>
  <c r="AI11"/>
  <c r="AQ11"/>
  <c r="AH12"/>
  <c r="AI12"/>
  <c r="AQ12"/>
  <c r="AR12"/>
  <c r="AS12"/>
  <c r="AH13"/>
  <c r="AI13"/>
  <c r="AQ13"/>
  <c r="AH14"/>
  <c r="AI14"/>
  <c r="AQ14"/>
  <c r="AR14"/>
  <c r="AS14"/>
  <c r="AH15"/>
  <c r="AI15"/>
  <c r="AQ15"/>
  <c r="AH16"/>
  <c r="AI16"/>
  <c r="AQ16"/>
  <c r="AR16"/>
  <c r="AS16"/>
  <c r="AH17"/>
  <c r="AI17"/>
  <c r="AQ17"/>
  <c r="AH18"/>
  <c r="AI18"/>
  <c r="AQ18"/>
  <c r="AR18"/>
  <c r="AS18"/>
  <c r="AH19"/>
  <c r="AI19"/>
  <c r="AQ19"/>
  <c r="AH20"/>
  <c r="AI20"/>
  <c r="AQ20"/>
  <c r="AR20"/>
  <c r="AS20"/>
  <c r="AH21"/>
  <c r="AI21"/>
  <c r="AQ21"/>
  <c r="AH22"/>
  <c r="AI22"/>
  <c r="AQ22"/>
  <c r="AR22"/>
  <c r="AS22"/>
  <c r="AH23"/>
  <c r="AI23"/>
  <c r="AQ23"/>
  <c r="AH24"/>
  <c r="AI24"/>
  <c r="AQ24"/>
  <c r="AR24"/>
  <c r="AS24"/>
  <c r="AH25"/>
  <c r="AI25"/>
  <c r="AQ25"/>
  <c r="AH26"/>
  <c r="AI26"/>
  <c r="AQ26"/>
  <c r="AR26"/>
  <c r="AS26"/>
  <c r="AH27"/>
  <c r="AI27"/>
  <c r="AQ27"/>
  <c r="AH28"/>
  <c r="AI28"/>
  <c r="AQ28"/>
  <c r="AR28"/>
  <c r="AS28"/>
  <c r="AH29"/>
  <c r="AI29"/>
  <c r="AQ29"/>
  <c r="AH30"/>
  <c r="AI30"/>
  <c r="AQ30"/>
  <c r="AR30"/>
  <c r="AS30"/>
  <c r="AH31"/>
  <c r="AI31"/>
  <c r="AQ31"/>
  <c r="AH32"/>
  <c r="AI32"/>
  <c r="AQ32"/>
  <c r="AR32"/>
  <c r="AS32"/>
  <c r="AH33"/>
  <c r="AI33"/>
  <c r="AQ33"/>
  <c r="AH34"/>
  <c r="AI34"/>
  <c r="AQ34"/>
  <c r="AR34"/>
  <c r="AS34"/>
  <c r="AH35"/>
  <c r="AI35"/>
  <c r="AQ35"/>
  <c r="AH36"/>
  <c r="AI36"/>
  <c r="AQ36"/>
  <c r="AR36"/>
  <c r="AS36"/>
  <c r="AH37"/>
  <c r="AI37"/>
  <c r="AQ37"/>
  <c r="AH38"/>
  <c r="AI38"/>
  <c r="AQ38"/>
  <c r="AR38"/>
  <c r="AS38"/>
  <c r="AH39"/>
  <c r="AI39"/>
  <c r="AQ39"/>
  <c r="AH40"/>
  <c r="AI40"/>
  <c r="AQ40"/>
  <c r="AR40"/>
  <c r="AS40"/>
  <c r="AH41"/>
  <c r="AI41"/>
  <c r="AQ41"/>
  <c r="AH42"/>
  <c r="AI42"/>
  <c r="AQ42"/>
  <c r="AR42"/>
  <c r="AS42"/>
  <c r="AH43"/>
  <c r="AI43"/>
  <c r="AQ43"/>
  <c r="AH44"/>
  <c r="AI44"/>
  <c r="AQ44"/>
  <c r="AR44"/>
  <c r="AS44"/>
  <c r="AH45"/>
  <c r="AI45"/>
  <c r="AQ45"/>
  <c r="AR46"/>
  <c r="AR47"/>
  <c r="AR48"/>
  <c r="AR49"/>
  <c r="AR50"/>
  <c r="AR51"/>
  <c r="AR52"/>
  <c r="AR53"/>
  <c r="AR54"/>
  <c r="AR55"/>
  <c r="AR56"/>
  <c r="AR57"/>
  <c r="AR58"/>
  <c r="AR59"/>
  <c r="AR60"/>
  <c r="AR61"/>
  <c r="AR62"/>
  <c r="AR63"/>
  <c r="AR64"/>
  <c r="AR65"/>
  <c r="AR66"/>
  <c r="AR67"/>
  <c r="AR68"/>
  <c r="AR69"/>
  <c r="AR70"/>
  <c r="AR71"/>
  <c r="AR72"/>
  <c r="AR73"/>
  <c r="AR74"/>
  <c r="AR75"/>
  <c r="AR76"/>
  <c r="AR77"/>
  <c r="AR78"/>
  <c r="AR79"/>
  <c r="AR80"/>
  <c r="AR81"/>
  <c r="AR82"/>
  <c r="AR83"/>
  <c r="AR84"/>
  <c r="AR85"/>
  <c r="AR86"/>
  <c r="AR87"/>
  <c r="AR88"/>
  <c r="AR89"/>
  <c r="AR90"/>
  <c r="AR91"/>
  <c r="AR92"/>
  <c r="AR93"/>
  <c r="AR94"/>
  <c r="AR95"/>
  <c r="AR96"/>
  <c r="AR97"/>
  <c r="AR98"/>
  <c r="AR99"/>
  <c r="AR100"/>
  <c r="AR101"/>
  <c r="AR102"/>
  <c r="AR103"/>
  <c r="AR104"/>
  <c r="AR105"/>
  <c r="AR106"/>
  <c r="AR107"/>
  <c r="AR108"/>
  <c r="AR109"/>
  <c r="AR110"/>
  <c r="AR111"/>
  <c r="AR112"/>
  <c r="AR113"/>
  <c r="AR114"/>
  <c r="AR115"/>
  <c r="AR116"/>
  <c r="AR117"/>
  <c r="AR118"/>
  <c r="AR119"/>
  <c r="AR120"/>
  <c r="AR121"/>
  <c r="AR122"/>
  <c r="AR123"/>
  <c r="AR124"/>
  <c r="AR125"/>
  <c r="AR126"/>
  <c r="AR127"/>
  <c r="A1" i="46"/>
  <c r="A2"/>
  <c r="B2"/>
  <c r="C2"/>
  <c r="A5"/>
  <c r="C5"/>
  <c r="D5"/>
  <c r="T5"/>
  <c r="Z5"/>
  <c r="BP5"/>
  <c r="AH8"/>
  <c r="AI8"/>
  <c r="AQ8"/>
  <c r="AR8"/>
  <c r="AS8"/>
  <c r="AX8"/>
  <c r="AY8"/>
  <c r="BG8"/>
  <c r="BM8"/>
  <c r="BQ8"/>
  <c r="BR8"/>
  <c r="BS8"/>
  <c r="AH9"/>
  <c r="AI9"/>
  <c r="AQ9"/>
  <c r="AR9"/>
  <c r="AS9"/>
  <c r="BB9"/>
  <c r="BC9"/>
  <c r="BK9"/>
  <c r="BQ9"/>
  <c r="BR9"/>
  <c r="BS9"/>
  <c r="AH10"/>
  <c r="AI10"/>
  <c r="AQ10"/>
  <c r="BK10"/>
  <c r="BQ10"/>
  <c r="BR10"/>
  <c r="BS10"/>
  <c r="AH11"/>
  <c r="AI11"/>
  <c r="AQ11"/>
  <c r="AR11"/>
  <c r="AS11"/>
  <c r="BK11"/>
  <c r="BQ11"/>
  <c r="BR11"/>
  <c r="BS11"/>
  <c r="AH12"/>
  <c r="AI12"/>
  <c r="AQ12"/>
  <c r="BK12"/>
  <c r="BQ12"/>
  <c r="BR12"/>
  <c r="BS12"/>
  <c r="AH13"/>
  <c r="AI13"/>
  <c r="AQ13"/>
  <c r="AR13"/>
  <c r="AS13"/>
  <c r="BB13"/>
  <c r="BC13"/>
  <c r="BK13"/>
  <c r="BQ13"/>
  <c r="BR13"/>
  <c r="BS13"/>
  <c r="AH14"/>
  <c r="AI14"/>
  <c r="AQ14"/>
  <c r="BB14"/>
  <c r="BQ14"/>
  <c r="BC14"/>
  <c r="BK14"/>
  <c r="AH15"/>
  <c r="AI15"/>
  <c r="AQ15"/>
  <c r="AR15"/>
  <c r="AS15"/>
  <c r="BB15"/>
  <c r="BC15"/>
  <c r="BK15"/>
  <c r="BQ15"/>
  <c r="BR15"/>
  <c r="BS15"/>
  <c r="AH16"/>
  <c r="AI16"/>
  <c r="AQ16"/>
  <c r="BB16"/>
  <c r="BQ16"/>
  <c r="BC16"/>
  <c r="BK16"/>
  <c r="AH17"/>
  <c r="AI17"/>
  <c r="AQ17"/>
  <c r="AR17"/>
  <c r="AS17"/>
  <c r="BB17"/>
  <c r="BC17"/>
  <c r="BK17"/>
  <c r="BQ17"/>
  <c r="BR17"/>
  <c r="BS17"/>
  <c r="AH18"/>
  <c r="AI18"/>
  <c r="AQ18"/>
  <c r="BB18"/>
  <c r="BQ18"/>
  <c r="BC18"/>
  <c r="BK18"/>
  <c r="AH19"/>
  <c r="AI19"/>
  <c r="AQ19"/>
  <c r="AR19"/>
  <c r="AS19"/>
  <c r="BB19"/>
  <c r="BC19"/>
  <c r="BK19"/>
  <c r="BQ19"/>
  <c r="BR19"/>
  <c r="BS19"/>
  <c r="AH20"/>
  <c r="AI20"/>
  <c r="AQ20"/>
  <c r="BB20"/>
  <c r="BQ20"/>
  <c r="BC20"/>
  <c r="BK20"/>
  <c r="AH21"/>
  <c r="AI21"/>
  <c r="AQ21"/>
  <c r="AR21"/>
  <c r="AS21"/>
  <c r="BB21"/>
  <c r="BC21"/>
  <c r="BK21"/>
  <c r="BQ21"/>
  <c r="BR21"/>
  <c r="BS21"/>
  <c r="AH22"/>
  <c r="AI22"/>
  <c r="AQ22"/>
  <c r="BB22"/>
  <c r="BQ22"/>
  <c r="BC22"/>
  <c r="BK22"/>
  <c r="AH23"/>
  <c r="AI23"/>
  <c r="AQ23"/>
  <c r="AR23"/>
  <c r="AS23"/>
  <c r="BB23"/>
  <c r="BC23"/>
  <c r="BK23"/>
  <c r="BQ23"/>
  <c r="BR23"/>
  <c r="BS23"/>
  <c r="AH24"/>
  <c r="AI24"/>
  <c r="AQ24"/>
  <c r="AR24"/>
  <c r="BB24"/>
  <c r="BC24"/>
  <c r="BQ24"/>
  <c r="AH25"/>
  <c r="AI25"/>
  <c r="AQ25"/>
  <c r="AR25"/>
  <c r="BB25"/>
  <c r="BC25"/>
  <c r="BQ25"/>
  <c r="BR25"/>
  <c r="BS25"/>
  <c r="AH26"/>
  <c r="AI26"/>
  <c r="AQ26"/>
  <c r="AR26"/>
  <c r="BB26"/>
  <c r="BC26"/>
  <c r="BQ26"/>
  <c r="AH27"/>
  <c r="AI27"/>
  <c r="AQ27"/>
  <c r="AR27"/>
  <c r="BB27"/>
  <c r="BC27"/>
  <c r="BQ27"/>
  <c r="BR27"/>
  <c r="BS27"/>
  <c r="AH28"/>
  <c r="AI28"/>
  <c r="AQ28"/>
  <c r="AR28"/>
  <c r="BB28"/>
  <c r="BC28"/>
  <c r="BQ28"/>
  <c r="AH29"/>
  <c r="AI29"/>
  <c r="AQ29"/>
  <c r="AR29"/>
  <c r="BB29"/>
  <c r="BC29"/>
  <c r="BQ29"/>
  <c r="BR29"/>
  <c r="BS29"/>
  <c r="AH30"/>
  <c r="AI30"/>
  <c r="AQ30"/>
  <c r="AR30"/>
  <c r="BB30"/>
  <c r="BC30"/>
  <c r="BQ30"/>
  <c r="AH31"/>
  <c r="AI31"/>
  <c r="AQ31"/>
  <c r="AR31"/>
  <c r="BB31"/>
  <c r="BC31"/>
  <c r="BQ31"/>
  <c r="BR31"/>
  <c r="BS31"/>
  <c r="AH32"/>
  <c r="AI32"/>
  <c r="AR32"/>
  <c r="BB32"/>
  <c r="BC32"/>
  <c r="BQ32"/>
  <c r="BR32"/>
  <c r="BS32"/>
  <c r="AH33"/>
  <c r="AI33"/>
  <c r="AR33"/>
  <c r="AH34"/>
  <c r="AI34"/>
  <c r="AR34"/>
  <c r="AH35"/>
  <c r="AI35"/>
  <c r="AR35"/>
  <c r="AH36"/>
  <c r="AI36"/>
  <c r="AR36"/>
  <c r="AH37"/>
  <c r="AI37"/>
  <c r="AR37"/>
  <c r="AH38"/>
  <c r="AI38"/>
  <c r="AR38"/>
  <c r="AH39"/>
  <c r="AI39"/>
  <c r="AR39"/>
  <c r="AH40"/>
  <c r="AI40"/>
  <c r="AR40"/>
  <c r="AH41"/>
  <c r="AI41"/>
  <c r="AR41"/>
  <c r="AH42"/>
  <c r="AI42"/>
  <c r="AR42"/>
  <c r="AH43"/>
  <c r="AI43"/>
  <c r="AR43"/>
  <c r="AH44"/>
  <c r="AI44"/>
  <c r="AR44"/>
  <c r="AH45"/>
  <c r="AI45"/>
  <c r="AR45"/>
  <c r="A1" i="11"/>
  <c r="V1"/>
  <c r="A2"/>
  <c r="B2"/>
  <c r="C2"/>
  <c r="V2"/>
  <c r="W2"/>
  <c r="X2"/>
  <c r="Y2"/>
  <c r="A4"/>
  <c r="D4"/>
  <c r="F4"/>
  <c r="J4"/>
  <c r="L4"/>
  <c r="Q4"/>
  <c r="B7"/>
  <c r="C7"/>
  <c r="E7"/>
  <c r="F7"/>
  <c r="H7"/>
  <c r="I7"/>
  <c r="T7"/>
  <c r="U7"/>
  <c r="W7"/>
  <c r="Y7"/>
  <c r="Z7" s="1"/>
  <c r="X7"/>
  <c r="J8"/>
  <c r="K8"/>
  <c r="T8"/>
  <c r="U8"/>
  <c r="W8"/>
  <c r="Y8"/>
  <c r="Z8" s="1"/>
  <c r="AA8" s="1"/>
  <c r="AB8" s="1"/>
  <c r="AC8"/>
  <c r="AD8" s="1"/>
  <c r="X8"/>
  <c r="B9"/>
  <c r="C9"/>
  <c r="AF46" s="1"/>
  <c r="E9"/>
  <c r="F9"/>
  <c r="H9"/>
  <c r="I9"/>
  <c r="T9"/>
  <c r="U9"/>
  <c r="W9"/>
  <c r="Y9" s="1"/>
  <c r="Z9" s="1"/>
  <c r="X9"/>
  <c r="L10"/>
  <c r="M10"/>
  <c r="T10"/>
  <c r="U10"/>
  <c r="W10"/>
  <c r="Y10" s="1"/>
  <c r="Z10" s="1"/>
  <c r="AA10" s="1"/>
  <c r="AB10"/>
  <c r="AC10" s="1"/>
  <c r="AD10" s="1"/>
  <c r="X10"/>
  <c r="B11"/>
  <c r="C11"/>
  <c r="AF47"/>
  <c r="E11"/>
  <c r="F11"/>
  <c r="H11"/>
  <c r="I11"/>
  <c r="T11"/>
  <c r="U11"/>
  <c r="W11"/>
  <c r="Y11"/>
  <c r="Z11" s="1"/>
  <c r="X11"/>
  <c r="J12"/>
  <c r="K12"/>
  <c r="T12"/>
  <c r="U12"/>
  <c r="W12"/>
  <c r="Y12"/>
  <c r="Z12" s="1"/>
  <c r="AA12"/>
  <c r="AB12" s="1"/>
  <c r="AC12" s="1"/>
  <c r="AD12" s="1"/>
  <c r="X12"/>
  <c r="B13"/>
  <c r="C13"/>
  <c r="AF48" s="1"/>
  <c r="E13"/>
  <c r="F13"/>
  <c r="H13"/>
  <c r="I13"/>
  <c r="T13"/>
  <c r="U13"/>
  <c r="W13"/>
  <c r="Y13" s="1"/>
  <c r="Z13"/>
  <c r="X13"/>
  <c r="N14"/>
  <c r="O14"/>
  <c r="T14"/>
  <c r="U14"/>
  <c r="W14"/>
  <c r="Y14" s="1"/>
  <c r="Z14"/>
  <c r="AA14" s="1"/>
  <c r="AB14" s="1"/>
  <c r="AC14" s="1"/>
  <c r="AD14"/>
  <c r="X14"/>
  <c r="B15"/>
  <c r="C15"/>
  <c r="E15"/>
  <c r="F15"/>
  <c r="H15"/>
  <c r="I15"/>
  <c r="T15"/>
  <c r="U15"/>
  <c r="W15"/>
  <c r="Y15" s="1"/>
  <c r="Z15"/>
  <c r="X15"/>
  <c r="J16"/>
  <c r="K16"/>
  <c r="T16"/>
  <c r="U16"/>
  <c r="W16"/>
  <c r="Y16" s="1"/>
  <c r="Z16" s="1"/>
  <c r="X16"/>
  <c r="B17"/>
  <c r="C17"/>
  <c r="AF50"/>
  <c r="E17"/>
  <c r="F17"/>
  <c r="H17"/>
  <c r="I17"/>
  <c r="U17"/>
  <c r="W17"/>
  <c r="X17"/>
  <c r="Y17"/>
  <c r="Z17" s="1"/>
  <c r="AA17" s="1"/>
  <c r="AB17" s="1"/>
  <c r="AC17"/>
  <c r="AD17" s="1"/>
  <c r="L18"/>
  <c r="M18"/>
  <c r="U18"/>
  <c r="W18"/>
  <c r="Y18" s="1"/>
  <c r="X18"/>
  <c r="B19"/>
  <c r="C19"/>
  <c r="AF51"/>
  <c r="E19"/>
  <c r="F19"/>
  <c r="H19"/>
  <c r="I19"/>
  <c r="U19"/>
  <c r="W19"/>
  <c r="Y19" s="1"/>
  <c r="Z19" s="1"/>
  <c r="AA19" s="1"/>
  <c r="AB19"/>
  <c r="AC19" s="1"/>
  <c r="AD19" s="1"/>
  <c r="X19"/>
  <c r="J20"/>
  <c r="K20"/>
  <c r="U20"/>
  <c r="W20"/>
  <c r="Y20"/>
  <c r="Z20" s="1"/>
  <c r="AA20" s="1"/>
  <c r="AB20" s="1"/>
  <c r="AC20" s="1"/>
  <c r="X20"/>
  <c r="B21"/>
  <c r="C21"/>
  <c r="AF52" s="1"/>
  <c r="E21"/>
  <c r="F21"/>
  <c r="H21"/>
  <c r="I21"/>
  <c r="U21"/>
  <c r="W21"/>
  <c r="X21"/>
  <c r="Y21"/>
  <c r="Z21"/>
  <c r="AA21" s="1"/>
  <c r="AB21"/>
  <c r="AC21" s="1"/>
  <c r="AD21" s="1"/>
  <c r="P22"/>
  <c r="Q22"/>
  <c r="U22"/>
  <c r="W22"/>
  <c r="X22"/>
  <c r="Y22"/>
  <c r="Z22" s="1"/>
  <c r="AA22" s="1"/>
  <c r="AB22" s="1"/>
  <c r="AC22" s="1"/>
  <c r="B23"/>
  <c r="C23"/>
  <c r="E23"/>
  <c r="F23"/>
  <c r="H23"/>
  <c r="I23"/>
  <c r="U23"/>
  <c r="W23"/>
  <c r="Y23"/>
  <c r="Z23" s="1"/>
  <c r="AA23"/>
  <c r="AB23" s="1"/>
  <c r="AC23" s="1"/>
  <c r="AD23" s="1"/>
  <c r="X23"/>
  <c r="J24"/>
  <c r="K24"/>
  <c r="U24"/>
  <c r="W24"/>
  <c r="Y24" s="1"/>
  <c r="Z24" s="1"/>
  <c r="AA24" s="1"/>
  <c r="AB24" s="1"/>
  <c r="X24"/>
  <c r="B25"/>
  <c r="C25"/>
  <c r="AF54"/>
  <c r="E25"/>
  <c r="F25"/>
  <c r="H25"/>
  <c r="I25"/>
  <c r="U25"/>
  <c r="W25"/>
  <c r="Y25" s="1"/>
  <c r="Z25" s="1"/>
  <c r="AA25" s="1"/>
  <c r="X25"/>
  <c r="L26"/>
  <c r="M26"/>
  <c r="U26"/>
  <c r="W26"/>
  <c r="X26"/>
  <c r="Y26"/>
  <c r="Z26"/>
  <c r="AA26" s="1"/>
  <c r="B27"/>
  <c r="C27"/>
  <c r="E27"/>
  <c r="F27"/>
  <c r="H27"/>
  <c r="I27"/>
  <c r="U27"/>
  <c r="W27"/>
  <c r="Y27" s="1"/>
  <c r="Z27"/>
  <c r="AA27" s="1"/>
  <c r="AB27" s="1"/>
  <c r="AC27" s="1"/>
  <c r="AD27"/>
  <c r="X27"/>
  <c r="J28"/>
  <c r="K28"/>
  <c r="U28"/>
  <c r="W28"/>
  <c r="Y28" s="1"/>
  <c r="Z28" s="1"/>
  <c r="X28"/>
  <c r="B29"/>
  <c r="C29"/>
  <c r="AF56" s="1"/>
  <c r="E29"/>
  <c r="F29"/>
  <c r="H29"/>
  <c r="I29"/>
  <c r="K29"/>
  <c r="U29"/>
  <c r="W29"/>
  <c r="Y29" s="1"/>
  <c r="Z29" s="1"/>
  <c r="X29"/>
  <c r="N30"/>
  <c r="O30"/>
  <c r="U30"/>
  <c r="W30"/>
  <c r="Y30" s="1"/>
  <c r="X30"/>
  <c r="Z30"/>
  <c r="B31"/>
  <c r="C31"/>
  <c r="AF57" s="1"/>
  <c r="E31"/>
  <c r="F31"/>
  <c r="H31"/>
  <c r="I31"/>
  <c r="U31"/>
  <c r="W31"/>
  <c r="Y31" s="1"/>
  <c r="Z31" s="1"/>
  <c r="X31"/>
  <c r="J32"/>
  <c r="K32"/>
  <c r="U32"/>
  <c r="W32"/>
  <c r="Y32" s="1"/>
  <c r="Z32" s="1"/>
  <c r="X32"/>
  <c r="B33"/>
  <c r="C33"/>
  <c r="E33"/>
  <c r="F33"/>
  <c r="H33"/>
  <c r="I33"/>
  <c r="U33"/>
  <c r="W33"/>
  <c r="Y33"/>
  <c r="Z33" s="1"/>
  <c r="AA33" s="1"/>
  <c r="X33"/>
  <c r="L34"/>
  <c r="M34"/>
  <c r="U34"/>
  <c r="W34"/>
  <c r="X34"/>
  <c r="Y34"/>
  <c r="Z34" s="1"/>
  <c r="B35"/>
  <c r="C35"/>
  <c r="AF59"/>
  <c r="E35"/>
  <c r="F35"/>
  <c r="H35"/>
  <c r="I35"/>
  <c r="U35"/>
  <c r="W35"/>
  <c r="X35"/>
  <c r="Y35"/>
  <c r="Z35" s="1"/>
  <c r="J36"/>
  <c r="K36"/>
  <c r="U36"/>
  <c r="W36"/>
  <c r="Y36"/>
  <c r="X36"/>
  <c r="Z36"/>
  <c r="B37"/>
  <c r="C37"/>
  <c r="E37"/>
  <c r="F37"/>
  <c r="H37"/>
  <c r="I37"/>
  <c r="U37"/>
  <c r="W37"/>
  <c r="Y37" s="1"/>
  <c r="Z37" s="1"/>
  <c r="X37"/>
  <c r="P38"/>
  <c r="U38"/>
  <c r="W38"/>
  <c r="X38"/>
  <c r="Y38"/>
  <c r="Z38" s="1"/>
  <c r="AA38" s="1"/>
  <c r="AB38" s="1"/>
  <c r="AC38"/>
  <c r="AE38" s="1"/>
  <c r="B39"/>
  <c r="C39"/>
  <c r="AF61" s="1"/>
  <c r="E39"/>
  <c r="F39"/>
  <c r="H39"/>
  <c r="I39"/>
  <c r="U39"/>
  <c r="J40"/>
  <c r="K40"/>
  <c r="U40"/>
  <c r="B41"/>
  <c r="C41"/>
  <c r="E41"/>
  <c r="F41"/>
  <c r="H41"/>
  <c r="I41"/>
  <c r="U41"/>
  <c r="L42"/>
  <c r="M42"/>
  <c r="U42"/>
  <c r="B43"/>
  <c r="C43"/>
  <c r="AF63"/>
  <c r="E43"/>
  <c r="F43"/>
  <c r="H43"/>
  <c r="I43"/>
  <c r="U43"/>
  <c r="J44"/>
  <c r="K44"/>
  <c r="U44"/>
  <c r="B45"/>
  <c r="C45"/>
  <c r="E45"/>
  <c r="F45"/>
  <c r="H45"/>
  <c r="I45"/>
  <c r="U45"/>
  <c r="W45"/>
  <c r="Z63" s="1"/>
  <c r="AE63" s="1"/>
  <c r="X45"/>
  <c r="AG45"/>
  <c r="AH45"/>
  <c r="AI45"/>
  <c r="N46"/>
  <c r="O46"/>
  <c r="U46"/>
  <c r="W46"/>
  <c r="X46"/>
  <c r="Y46"/>
  <c r="AG46"/>
  <c r="AH46"/>
  <c r="AI46"/>
  <c r="B47"/>
  <c r="C47"/>
  <c r="AF65"/>
  <c r="E47"/>
  <c r="F47"/>
  <c r="H47"/>
  <c r="I47"/>
  <c r="U47"/>
  <c r="W47"/>
  <c r="Y47" s="1"/>
  <c r="X47"/>
  <c r="AG47"/>
  <c r="AH47"/>
  <c r="AI47"/>
  <c r="J48"/>
  <c r="K48"/>
  <c r="U48"/>
  <c r="W48"/>
  <c r="Y48"/>
  <c r="X48"/>
  <c r="AA48"/>
  <c r="AG48"/>
  <c r="AH48"/>
  <c r="AI48"/>
  <c r="B49"/>
  <c r="C49"/>
  <c r="E49"/>
  <c r="F49"/>
  <c r="H49"/>
  <c r="I49"/>
  <c r="U49"/>
  <c r="W49"/>
  <c r="Y49"/>
  <c r="X49"/>
  <c r="AF49"/>
  <c r="AG49"/>
  <c r="AH49"/>
  <c r="AI49"/>
  <c r="L50"/>
  <c r="M50"/>
  <c r="U50"/>
  <c r="W50"/>
  <c r="X50"/>
  <c r="Y50"/>
  <c r="AG50"/>
  <c r="AH50"/>
  <c r="AI50"/>
  <c r="B51"/>
  <c r="C51"/>
  <c r="AF67" s="1"/>
  <c r="E51"/>
  <c r="F51"/>
  <c r="H51"/>
  <c r="I51"/>
  <c r="U51"/>
  <c r="W51"/>
  <c r="X51"/>
  <c r="Y51"/>
  <c r="AG51"/>
  <c r="AH51"/>
  <c r="AI51"/>
  <c r="J52"/>
  <c r="K52"/>
  <c r="U52"/>
  <c r="W52"/>
  <c r="Y52"/>
  <c r="X52"/>
  <c r="AG52"/>
  <c r="AH52"/>
  <c r="AI52"/>
  <c r="B53"/>
  <c r="C53"/>
  <c r="AF68" s="1"/>
  <c r="E53"/>
  <c r="F53"/>
  <c r="H53"/>
  <c r="I53"/>
  <c r="U53"/>
  <c r="W53"/>
  <c r="Y53" s="1"/>
  <c r="X53"/>
  <c r="AF53"/>
  <c r="AG53"/>
  <c r="AH53"/>
  <c r="AI53"/>
  <c r="P54"/>
  <c r="Q54"/>
  <c r="U54"/>
  <c r="W54"/>
  <c r="Y54" s="1"/>
  <c r="X54"/>
  <c r="AG54"/>
  <c r="AH54"/>
  <c r="AI54"/>
  <c r="B55"/>
  <c r="C55"/>
  <c r="AF69"/>
  <c r="E55"/>
  <c r="F55"/>
  <c r="H55"/>
  <c r="I55"/>
  <c r="U55"/>
  <c r="W55"/>
  <c r="X55"/>
  <c r="Y55"/>
  <c r="AG55"/>
  <c r="AH55"/>
  <c r="AI55"/>
  <c r="J56"/>
  <c r="K56"/>
  <c r="U56"/>
  <c r="W56"/>
  <c r="Y56" s="1"/>
  <c r="X56"/>
  <c r="AG56"/>
  <c r="AH56"/>
  <c r="AI56"/>
  <c r="B57"/>
  <c r="C57"/>
  <c r="AF70"/>
  <c r="E57"/>
  <c r="F57"/>
  <c r="H57"/>
  <c r="I57"/>
  <c r="U57"/>
  <c r="W57"/>
  <c r="Y57" s="1"/>
  <c r="X57"/>
  <c r="AG57"/>
  <c r="AH57"/>
  <c r="AI57"/>
  <c r="L58"/>
  <c r="M58"/>
  <c r="U58"/>
  <c r="W58"/>
  <c r="Y58" s="1"/>
  <c r="X58"/>
  <c r="AF58"/>
  <c r="AG58"/>
  <c r="AH58"/>
  <c r="AI58"/>
  <c r="B59"/>
  <c r="C59"/>
  <c r="E59"/>
  <c r="F59"/>
  <c r="H59"/>
  <c r="I59"/>
  <c r="U59"/>
  <c r="W59"/>
  <c r="Y59" s="1"/>
  <c r="X59"/>
  <c r="AG59"/>
  <c r="AH59"/>
  <c r="AI59"/>
  <c r="J60"/>
  <c r="K60"/>
  <c r="U60"/>
  <c r="W60"/>
  <c r="Y60" s="1"/>
  <c r="X60"/>
  <c r="AF60"/>
  <c r="AG60"/>
  <c r="AH60"/>
  <c r="AI60"/>
  <c r="B61"/>
  <c r="C61"/>
  <c r="AF72"/>
  <c r="E61"/>
  <c r="F61"/>
  <c r="H61"/>
  <c r="I61"/>
  <c r="U61"/>
  <c r="W61"/>
  <c r="Y61" s="1"/>
  <c r="X61"/>
  <c r="AG61"/>
  <c r="AH61"/>
  <c r="AI61"/>
  <c r="N62"/>
  <c r="O62"/>
  <c r="U62"/>
  <c r="W62"/>
  <c r="Y62"/>
  <c r="X62"/>
  <c r="AA62"/>
  <c r="AF62"/>
  <c r="AG62"/>
  <c r="AH62"/>
  <c r="AI62"/>
  <c r="B63"/>
  <c r="C63"/>
  <c r="AF73" s="1"/>
  <c r="E63"/>
  <c r="F63"/>
  <c r="H63"/>
  <c r="I63"/>
  <c r="U63"/>
  <c r="W63"/>
  <c r="Y63"/>
  <c r="X63"/>
  <c r="AG63"/>
  <c r="AH63"/>
  <c r="AI63"/>
  <c r="J64"/>
  <c r="K64"/>
  <c r="U64"/>
  <c r="W64"/>
  <c r="X64"/>
  <c r="Y64"/>
  <c r="AF64"/>
  <c r="AG64"/>
  <c r="AH64"/>
  <c r="AI64"/>
  <c r="B65"/>
  <c r="C65"/>
  <c r="AF74" s="1"/>
  <c r="E65"/>
  <c r="F65"/>
  <c r="H65"/>
  <c r="I65"/>
  <c r="U65"/>
  <c r="W65"/>
  <c r="X65"/>
  <c r="Y65"/>
  <c r="AG65"/>
  <c r="AH65"/>
  <c r="AI65"/>
  <c r="L66"/>
  <c r="M66"/>
  <c r="U66"/>
  <c r="W66"/>
  <c r="Y66"/>
  <c r="X66"/>
  <c r="AA66"/>
  <c r="AF66"/>
  <c r="AG66"/>
  <c r="AH66"/>
  <c r="AI66"/>
  <c r="B67"/>
  <c r="C67"/>
  <c r="AF75"/>
  <c r="E67"/>
  <c r="F67"/>
  <c r="H67"/>
  <c r="I67"/>
  <c r="U67"/>
  <c r="W67"/>
  <c r="X67"/>
  <c r="Y67"/>
  <c r="AG67"/>
  <c r="AH67"/>
  <c r="AI67"/>
  <c r="J68"/>
  <c r="K68"/>
  <c r="U68"/>
  <c r="W68"/>
  <c r="Y68"/>
  <c r="X68"/>
  <c r="AA68"/>
  <c r="AG68"/>
  <c r="AH68"/>
  <c r="AI68"/>
  <c r="B69"/>
  <c r="C69"/>
  <c r="E69"/>
  <c r="F69"/>
  <c r="H69"/>
  <c r="I69"/>
  <c r="U69"/>
  <c r="W69"/>
  <c r="Y69" s="1"/>
  <c r="X69"/>
  <c r="AG69"/>
  <c r="AH69"/>
  <c r="AI69"/>
  <c r="W70"/>
  <c r="X70"/>
  <c r="Y70"/>
  <c r="AG70"/>
  <c r="AH70"/>
  <c r="AI70"/>
  <c r="W71"/>
  <c r="X71"/>
  <c r="Y71"/>
  <c r="AF71"/>
  <c r="AG71"/>
  <c r="AH71"/>
  <c r="AI71"/>
  <c r="E72"/>
  <c r="G72"/>
  <c r="H72"/>
  <c r="R63" s="1"/>
  <c r="R62" s="1"/>
  <c r="W72"/>
  <c r="Y72"/>
  <c r="X72"/>
  <c r="Z72"/>
  <c r="AG72"/>
  <c r="AH72"/>
  <c r="AI72"/>
  <c r="E73"/>
  <c r="G73"/>
  <c r="H73"/>
  <c r="W73"/>
  <c r="X73"/>
  <c r="Y73"/>
  <c r="AG73"/>
  <c r="AH73"/>
  <c r="AI73"/>
  <c r="E74"/>
  <c r="G74"/>
  <c r="H74"/>
  <c r="W74"/>
  <c r="Y74"/>
  <c r="X74"/>
  <c r="AG74"/>
  <c r="AH74"/>
  <c r="AI74"/>
  <c r="E75"/>
  <c r="G75"/>
  <c r="H75"/>
  <c r="W75"/>
  <c r="Y75" s="1"/>
  <c r="X75"/>
  <c r="AC75"/>
  <c r="AG75"/>
  <c r="AH75"/>
  <c r="AI75"/>
  <c r="E76"/>
  <c r="G76"/>
  <c r="H76"/>
  <c r="W76"/>
  <c r="Y76"/>
  <c r="X76"/>
  <c r="AF76"/>
  <c r="AG76"/>
  <c r="AH76"/>
  <c r="AI76"/>
  <c r="E77"/>
  <c r="G77"/>
  <c r="H77"/>
  <c r="E78"/>
  <c r="G78"/>
  <c r="H78"/>
  <c r="P78"/>
  <c r="E79"/>
  <c r="G79"/>
  <c r="H79"/>
  <c r="P79"/>
  <c r="A1" i="9"/>
  <c r="A2"/>
  <c r="B2"/>
  <c r="C2"/>
  <c r="A5"/>
  <c r="C5"/>
  <c r="D5"/>
  <c r="E5"/>
  <c r="I5"/>
  <c r="J5"/>
  <c r="L5"/>
  <c r="A1" i="24"/>
  <c r="V1"/>
  <c r="A2"/>
  <c r="B2"/>
  <c r="C2"/>
  <c r="V2"/>
  <c r="W2"/>
  <c r="X2"/>
  <c r="Y2"/>
  <c r="A4"/>
  <c r="D4"/>
  <c r="F4"/>
  <c r="J4"/>
  <c r="L4"/>
  <c r="Q4"/>
  <c r="B7"/>
  <c r="C7"/>
  <c r="E7"/>
  <c r="F7"/>
  <c r="H7"/>
  <c r="I7"/>
  <c r="T7"/>
  <c r="U7"/>
  <c r="W7"/>
  <c r="Y7" s="1"/>
  <c r="Z7"/>
  <c r="X7"/>
  <c r="J8"/>
  <c r="K8"/>
  <c r="T8"/>
  <c r="U8"/>
  <c r="W8"/>
  <c r="Y8" s="1"/>
  <c r="Z8"/>
  <c r="X8"/>
  <c r="B9"/>
  <c r="C9"/>
  <c r="AF46"/>
  <c r="E9"/>
  <c r="F9"/>
  <c r="H9"/>
  <c r="I9"/>
  <c r="T9"/>
  <c r="U9"/>
  <c r="W9"/>
  <c r="Y9"/>
  <c r="Z9"/>
  <c r="X9"/>
  <c r="L10"/>
  <c r="T10"/>
  <c r="U10"/>
  <c r="W10"/>
  <c r="Z10" s="1"/>
  <c r="X10"/>
  <c r="AA10"/>
  <c r="B11"/>
  <c r="C11"/>
  <c r="AF47" s="1"/>
  <c r="E11"/>
  <c r="F11"/>
  <c r="H11"/>
  <c r="I11"/>
  <c r="T11"/>
  <c r="U11"/>
  <c r="W11"/>
  <c r="Y11" s="1"/>
  <c r="X11"/>
  <c r="J12"/>
  <c r="K12"/>
  <c r="T12"/>
  <c r="U12"/>
  <c r="W12"/>
  <c r="Z12"/>
  <c r="X12"/>
  <c r="B13"/>
  <c r="C13"/>
  <c r="AF48"/>
  <c r="E13"/>
  <c r="F13"/>
  <c r="H13"/>
  <c r="I13"/>
  <c r="T13"/>
  <c r="U13"/>
  <c r="W13"/>
  <c r="X13"/>
  <c r="Y13"/>
  <c r="Z13"/>
  <c r="AA13"/>
  <c r="T14"/>
  <c r="W14"/>
  <c r="Z14"/>
  <c r="X14"/>
  <c r="Y14"/>
  <c r="B15"/>
  <c r="C15"/>
  <c r="AF49" s="1"/>
  <c r="E15"/>
  <c r="F15"/>
  <c r="H15"/>
  <c r="I15"/>
  <c r="T15"/>
  <c r="U15"/>
  <c r="W15"/>
  <c r="Z15"/>
  <c r="X15"/>
  <c r="Y15"/>
  <c r="J16"/>
  <c r="K16"/>
  <c r="T16"/>
  <c r="U16"/>
  <c r="W16"/>
  <c r="X16"/>
  <c r="B17"/>
  <c r="C17"/>
  <c r="AF50" s="1"/>
  <c r="E17"/>
  <c r="F17"/>
  <c r="H17"/>
  <c r="I17"/>
  <c r="U17"/>
  <c r="W17"/>
  <c r="X17"/>
  <c r="AA17"/>
  <c r="L18"/>
  <c r="U18"/>
  <c r="W18"/>
  <c r="X18"/>
  <c r="B19"/>
  <c r="C19"/>
  <c r="AF51" s="1"/>
  <c r="E19"/>
  <c r="F19"/>
  <c r="H19"/>
  <c r="I19"/>
  <c r="U19"/>
  <c r="W19"/>
  <c r="Z19"/>
  <c r="X19"/>
  <c r="Y19"/>
  <c r="J20"/>
  <c r="K20"/>
  <c r="U20"/>
  <c r="W20"/>
  <c r="Y20" s="1"/>
  <c r="X20"/>
  <c r="B21"/>
  <c r="C21"/>
  <c r="AF52" s="1"/>
  <c r="E21"/>
  <c r="F21"/>
  <c r="H21"/>
  <c r="I21"/>
  <c r="U21"/>
  <c r="W21"/>
  <c r="Y21"/>
  <c r="Z21"/>
  <c r="X21"/>
  <c r="W22"/>
  <c r="Y22"/>
  <c r="Z22"/>
  <c r="X22"/>
  <c r="B23"/>
  <c r="C23"/>
  <c r="AF53" s="1"/>
  <c r="E23"/>
  <c r="F23"/>
  <c r="H23"/>
  <c r="I23"/>
  <c r="U23"/>
  <c r="W23"/>
  <c r="X23"/>
  <c r="Y23"/>
  <c r="Z23"/>
  <c r="AA23"/>
  <c r="J24"/>
  <c r="K24"/>
  <c r="U24"/>
  <c r="W24"/>
  <c r="Y24"/>
  <c r="Z24"/>
  <c r="X24"/>
  <c r="B25"/>
  <c r="C25"/>
  <c r="AF54" s="1"/>
  <c r="E25"/>
  <c r="F25"/>
  <c r="H25"/>
  <c r="I25"/>
  <c r="U25"/>
  <c r="W25"/>
  <c r="X25"/>
  <c r="Y25"/>
  <c r="Z25"/>
  <c r="AA25"/>
  <c r="L26"/>
  <c r="U26"/>
  <c r="W26"/>
  <c r="Z26" s="1"/>
  <c r="X26"/>
  <c r="AA26"/>
  <c r="B27"/>
  <c r="C27"/>
  <c r="AF55" s="1"/>
  <c r="E27"/>
  <c r="F27"/>
  <c r="H27"/>
  <c r="I27"/>
  <c r="U27"/>
  <c r="W27"/>
  <c r="Y27"/>
  <c r="AE27" s="1"/>
  <c r="Z27"/>
  <c r="X27"/>
  <c r="J28"/>
  <c r="K28"/>
  <c r="U28"/>
  <c r="W28"/>
  <c r="Z28" s="1"/>
  <c r="X28"/>
  <c r="Y28"/>
  <c r="AA28"/>
  <c r="B29"/>
  <c r="C29"/>
  <c r="AF56" s="1"/>
  <c r="E29"/>
  <c r="F29"/>
  <c r="H29"/>
  <c r="I29"/>
  <c r="U29"/>
  <c r="W29"/>
  <c r="Y29"/>
  <c r="Z29"/>
  <c r="X29"/>
  <c r="N30"/>
  <c r="W30"/>
  <c r="AA30" s="1"/>
  <c r="X30"/>
  <c r="B31"/>
  <c r="C31"/>
  <c r="AF57" s="1"/>
  <c r="E31"/>
  <c r="F31"/>
  <c r="H31"/>
  <c r="I31"/>
  <c r="U31"/>
  <c r="W31"/>
  <c r="Z31"/>
  <c r="X31"/>
  <c r="J32"/>
  <c r="K32"/>
  <c r="U32"/>
  <c r="W32"/>
  <c r="X32"/>
  <c r="B33"/>
  <c r="C33"/>
  <c r="AF58" s="1"/>
  <c r="E33"/>
  <c r="F33"/>
  <c r="H33"/>
  <c r="I33"/>
  <c r="U33"/>
  <c r="W33"/>
  <c r="Z33"/>
  <c r="X33"/>
  <c r="Y33"/>
  <c r="L34"/>
  <c r="U34"/>
  <c r="W34"/>
  <c r="Z34" s="1"/>
  <c r="AE34" s="1"/>
  <c r="Y34"/>
  <c r="X34"/>
  <c r="B35"/>
  <c r="C35"/>
  <c r="AF59" s="1"/>
  <c r="E35"/>
  <c r="F35"/>
  <c r="H35"/>
  <c r="I35"/>
  <c r="U35"/>
  <c r="W35"/>
  <c r="Z35"/>
  <c r="X35"/>
  <c r="Y35"/>
  <c r="AE35" s="1"/>
  <c r="AA35"/>
  <c r="J36"/>
  <c r="K36"/>
  <c r="U36"/>
  <c r="W36"/>
  <c r="X36"/>
  <c r="B37"/>
  <c r="C37"/>
  <c r="AF60"/>
  <c r="E37"/>
  <c r="F37"/>
  <c r="H37"/>
  <c r="I37"/>
  <c r="U37"/>
  <c r="W37"/>
  <c r="Z37" s="1"/>
  <c r="X37"/>
  <c r="W38"/>
  <c r="Y38"/>
  <c r="X38"/>
  <c r="B39"/>
  <c r="C39"/>
  <c r="AF61"/>
  <c r="E39"/>
  <c r="F39"/>
  <c r="H39"/>
  <c r="I39"/>
  <c r="U39"/>
  <c r="J40"/>
  <c r="K40"/>
  <c r="U40"/>
  <c r="B41"/>
  <c r="C41"/>
  <c r="AF62" s="1"/>
  <c r="E41"/>
  <c r="F41"/>
  <c r="H41"/>
  <c r="I41"/>
  <c r="U41"/>
  <c r="L42"/>
  <c r="U42"/>
  <c r="B43"/>
  <c r="C43"/>
  <c r="AF63" s="1"/>
  <c r="E43"/>
  <c r="F43"/>
  <c r="H43"/>
  <c r="I43"/>
  <c r="U43"/>
  <c r="J44"/>
  <c r="K44"/>
  <c r="U44"/>
  <c r="B45"/>
  <c r="C45"/>
  <c r="AF64"/>
  <c r="E45"/>
  <c r="F45"/>
  <c r="H45"/>
  <c r="I45"/>
  <c r="U45"/>
  <c r="W45"/>
  <c r="X45"/>
  <c r="AF45"/>
  <c r="AG45"/>
  <c r="AH45"/>
  <c r="N46"/>
  <c r="W46"/>
  <c r="Y46" s="1"/>
  <c r="X46"/>
  <c r="AG46"/>
  <c r="AH46"/>
  <c r="B47"/>
  <c r="C47"/>
  <c r="E47"/>
  <c r="F47"/>
  <c r="H47"/>
  <c r="I47"/>
  <c r="U47"/>
  <c r="W47"/>
  <c r="Y47" s="1"/>
  <c r="X47"/>
  <c r="AG47"/>
  <c r="AH47"/>
  <c r="J48"/>
  <c r="K48"/>
  <c r="U48"/>
  <c r="W48"/>
  <c r="Y48" s="1"/>
  <c r="X48"/>
  <c r="AG48"/>
  <c r="AH48"/>
  <c r="B49"/>
  <c r="C49"/>
  <c r="E49"/>
  <c r="F49"/>
  <c r="H49"/>
  <c r="I49"/>
  <c r="U49"/>
  <c r="W49"/>
  <c r="Y49" s="1"/>
  <c r="X49"/>
  <c r="AG49"/>
  <c r="AH49"/>
  <c r="L50"/>
  <c r="U50"/>
  <c r="W50"/>
  <c r="Y50" s="1"/>
  <c r="X50"/>
  <c r="AG50"/>
  <c r="AH50"/>
  <c r="B51"/>
  <c r="C51"/>
  <c r="AF67"/>
  <c r="E51"/>
  <c r="F51"/>
  <c r="H51"/>
  <c r="I51"/>
  <c r="U51"/>
  <c r="W51"/>
  <c r="X51"/>
  <c r="Y51"/>
  <c r="AG51"/>
  <c r="AH51"/>
  <c r="J52"/>
  <c r="K52"/>
  <c r="U52"/>
  <c r="W52"/>
  <c r="X52"/>
  <c r="Y52"/>
  <c r="Z52"/>
  <c r="AG52"/>
  <c r="AH52"/>
  <c r="B53"/>
  <c r="C53"/>
  <c r="AF68" s="1"/>
  <c r="E53"/>
  <c r="F53"/>
  <c r="H53"/>
  <c r="I53"/>
  <c r="U53"/>
  <c r="W53"/>
  <c r="Y53" s="1"/>
  <c r="X53"/>
  <c r="AG53"/>
  <c r="AH53"/>
  <c r="W54"/>
  <c r="Y54" s="1"/>
  <c r="X54"/>
  <c r="AG54"/>
  <c r="AH54"/>
  <c r="B55"/>
  <c r="C55"/>
  <c r="AF69"/>
  <c r="E55"/>
  <c r="F55"/>
  <c r="H55"/>
  <c r="I55"/>
  <c r="U55"/>
  <c r="W55"/>
  <c r="X55"/>
  <c r="Y55"/>
  <c r="AG55"/>
  <c r="AH55"/>
  <c r="J56"/>
  <c r="K56"/>
  <c r="U56"/>
  <c r="W56"/>
  <c r="X56"/>
  <c r="Y56"/>
  <c r="AG56"/>
  <c r="AH56"/>
  <c r="B57"/>
  <c r="C57"/>
  <c r="AF70" s="1"/>
  <c r="E57"/>
  <c r="F57"/>
  <c r="H57"/>
  <c r="I57"/>
  <c r="U57"/>
  <c r="W57"/>
  <c r="Y57"/>
  <c r="X57"/>
  <c r="AG57"/>
  <c r="AH57"/>
  <c r="L58"/>
  <c r="U58"/>
  <c r="W58"/>
  <c r="X58"/>
  <c r="Y58"/>
  <c r="AG58"/>
  <c r="AH58"/>
  <c r="B59"/>
  <c r="C59"/>
  <c r="AF71" s="1"/>
  <c r="E59"/>
  <c r="F59"/>
  <c r="H59"/>
  <c r="I59"/>
  <c r="U59"/>
  <c r="W59"/>
  <c r="X59"/>
  <c r="Y59"/>
  <c r="AG59"/>
  <c r="AH59"/>
  <c r="J60"/>
  <c r="K60"/>
  <c r="U60"/>
  <c r="W60"/>
  <c r="Y60"/>
  <c r="X60"/>
  <c r="AG60"/>
  <c r="AH60"/>
  <c r="B61"/>
  <c r="C61"/>
  <c r="AF72" s="1"/>
  <c r="E61"/>
  <c r="F61"/>
  <c r="H61"/>
  <c r="I61"/>
  <c r="U61"/>
  <c r="W61"/>
  <c r="Y61"/>
  <c r="X61"/>
  <c r="AG61"/>
  <c r="AH61"/>
  <c r="N62"/>
  <c r="W62"/>
  <c r="Y62"/>
  <c r="X62"/>
  <c r="AG62"/>
  <c r="AH62"/>
  <c r="B63"/>
  <c r="C63"/>
  <c r="AF73"/>
  <c r="E63"/>
  <c r="F63"/>
  <c r="H63"/>
  <c r="I63"/>
  <c r="U63"/>
  <c r="W63"/>
  <c r="Y63" s="1"/>
  <c r="X63"/>
  <c r="AG63"/>
  <c r="AH63"/>
  <c r="J64"/>
  <c r="K64"/>
  <c r="U64"/>
  <c r="W64"/>
  <c r="Y64" s="1"/>
  <c r="X64"/>
  <c r="AG64"/>
  <c r="AH64"/>
  <c r="B65"/>
  <c r="C65"/>
  <c r="E65"/>
  <c r="F65"/>
  <c r="H65"/>
  <c r="I65"/>
  <c r="U65"/>
  <c r="W65"/>
  <c r="Y65" s="1"/>
  <c r="X65"/>
  <c r="AF65"/>
  <c r="AG65"/>
  <c r="AH65"/>
  <c r="L66"/>
  <c r="U66"/>
  <c r="W66"/>
  <c r="X66"/>
  <c r="Y66"/>
  <c r="AF66"/>
  <c r="AG66"/>
  <c r="AH66"/>
  <c r="B67"/>
  <c r="C67"/>
  <c r="E67"/>
  <c r="F67"/>
  <c r="H67"/>
  <c r="I67"/>
  <c r="U67"/>
  <c r="W67"/>
  <c r="X67"/>
  <c r="Y67"/>
  <c r="Z67"/>
  <c r="AG67"/>
  <c r="AH67"/>
  <c r="J68"/>
  <c r="K68"/>
  <c r="U68"/>
  <c r="W68"/>
  <c r="Y68" s="1"/>
  <c r="X68"/>
  <c r="Z68"/>
  <c r="AG68"/>
  <c r="AH68"/>
  <c r="B69"/>
  <c r="C69"/>
  <c r="AF76" s="1"/>
  <c r="E69"/>
  <c r="F69"/>
  <c r="H69"/>
  <c r="I69"/>
  <c r="U69"/>
  <c r="W69"/>
  <c r="Y69" s="1"/>
  <c r="X69"/>
  <c r="AG69"/>
  <c r="AH69"/>
  <c r="W70"/>
  <c r="Y70"/>
  <c r="X70"/>
  <c r="Z70"/>
  <c r="AG70"/>
  <c r="AH70"/>
  <c r="W71"/>
  <c r="Y71" s="1"/>
  <c r="X71"/>
  <c r="Z71"/>
  <c r="AG71"/>
  <c r="AH71"/>
  <c r="E72"/>
  <c r="G72"/>
  <c r="H72"/>
  <c r="W72"/>
  <c r="Y72" s="1"/>
  <c r="AE72" s="1"/>
  <c r="X72"/>
  <c r="Z72"/>
  <c r="AG72"/>
  <c r="AH72"/>
  <c r="E73"/>
  <c r="G73"/>
  <c r="H73"/>
  <c r="W73"/>
  <c r="Y73"/>
  <c r="X73"/>
  <c r="AG73"/>
  <c r="AH73"/>
  <c r="E74"/>
  <c r="G74"/>
  <c r="H74"/>
  <c r="W74"/>
  <c r="Y74"/>
  <c r="X74"/>
  <c r="AF74"/>
  <c r="AG74"/>
  <c r="AH74"/>
  <c r="E75"/>
  <c r="G75"/>
  <c r="H75"/>
  <c r="W75"/>
  <c r="X75"/>
  <c r="Y75"/>
  <c r="AF75"/>
  <c r="AG75"/>
  <c r="AH75"/>
  <c r="E76"/>
  <c r="G76"/>
  <c r="H76"/>
  <c r="W76"/>
  <c r="X76"/>
  <c r="Y76"/>
  <c r="AG76"/>
  <c r="AH76"/>
  <c r="E77"/>
  <c r="G77"/>
  <c r="H77"/>
  <c r="E78"/>
  <c r="G78"/>
  <c r="H78"/>
  <c r="P78"/>
  <c r="E79"/>
  <c r="G79"/>
  <c r="H79"/>
  <c r="P79"/>
  <c r="A1" i="26"/>
  <c r="V1"/>
  <c r="A2"/>
  <c r="B2"/>
  <c r="C2"/>
  <c r="R66" s="1"/>
  <c r="V2"/>
  <c r="W2"/>
  <c r="X2"/>
  <c r="Y2"/>
  <c r="A4"/>
  <c r="D4"/>
  <c r="F4"/>
  <c r="J4"/>
  <c r="L4"/>
  <c r="R4"/>
  <c r="B7"/>
  <c r="C7"/>
  <c r="E7"/>
  <c r="F7"/>
  <c r="H7"/>
  <c r="J7"/>
  <c r="K7"/>
  <c r="S7"/>
  <c r="T7"/>
  <c r="U7"/>
  <c r="W7"/>
  <c r="X7"/>
  <c r="AG7"/>
  <c r="AI7"/>
  <c r="AJ7"/>
  <c r="AT7"/>
  <c r="AU7"/>
  <c r="B8"/>
  <c r="C8"/>
  <c r="E8"/>
  <c r="F8"/>
  <c r="H8"/>
  <c r="L8"/>
  <c r="M8"/>
  <c r="S8"/>
  <c r="T8"/>
  <c r="U8"/>
  <c r="W8"/>
  <c r="AL8" s="1"/>
  <c r="X8"/>
  <c r="AG8"/>
  <c r="AI8"/>
  <c r="AJ8"/>
  <c r="AT8"/>
  <c r="AU8"/>
  <c r="B9"/>
  <c r="C9"/>
  <c r="E9"/>
  <c r="F9"/>
  <c r="H9"/>
  <c r="J9"/>
  <c r="K9"/>
  <c r="S9"/>
  <c r="T9"/>
  <c r="U9"/>
  <c r="W9"/>
  <c r="X9"/>
  <c r="AG9"/>
  <c r="AI9"/>
  <c r="AJ9"/>
  <c r="AT9"/>
  <c r="AU9"/>
  <c r="B10"/>
  <c r="C10"/>
  <c r="E10"/>
  <c r="F10"/>
  <c r="H10"/>
  <c r="N10"/>
  <c r="S10"/>
  <c r="T10"/>
  <c r="U10"/>
  <c r="W10"/>
  <c r="Z10" s="1"/>
  <c r="X10"/>
  <c r="AG10"/>
  <c r="AI10"/>
  <c r="AJ10"/>
  <c r="AT10"/>
  <c r="AU10"/>
  <c r="B11"/>
  <c r="C11"/>
  <c r="E11"/>
  <c r="F11"/>
  <c r="H11"/>
  <c r="J11"/>
  <c r="K11"/>
  <c r="S11"/>
  <c r="T11"/>
  <c r="U11"/>
  <c r="W11"/>
  <c r="AM11" s="1"/>
  <c r="X11"/>
  <c r="AG11"/>
  <c r="AI11"/>
  <c r="AJ11"/>
  <c r="AT11"/>
  <c r="AU11"/>
  <c r="B12"/>
  <c r="C12"/>
  <c r="E12"/>
  <c r="F12"/>
  <c r="H12"/>
  <c r="L12"/>
  <c r="M12"/>
  <c r="S12"/>
  <c r="T12"/>
  <c r="U12"/>
  <c r="W12"/>
  <c r="X12"/>
  <c r="AG12"/>
  <c r="AI12"/>
  <c r="AJ12"/>
  <c r="AT12"/>
  <c r="AU12"/>
  <c r="B13"/>
  <c r="C13"/>
  <c r="E13"/>
  <c r="F13"/>
  <c r="H13"/>
  <c r="J13"/>
  <c r="K13"/>
  <c r="S13"/>
  <c r="T13"/>
  <c r="U13"/>
  <c r="W13"/>
  <c r="X13"/>
  <c r="AG13"/>
  <c r="AI13"/>
  <c r="AJ13"/>
  <c r="AT13"/>
  <c r="AU13"/>
  <c r="B14"/>
  <c r="C14"/>
  <c r="E14"/>
  <c r="F14"/>
  <c r="H14"/>
  <c r="T14"/>
  <c r="U14"/>
  <c r="W14"/>
  <c r="AA14" s="1"/>
  <c r="X14"/>
  <c r="AG14"/>
  <c r="AI14"/>
  <c r="AJ14"/>
  <c r="AT14"/>
  <c r="AU14"/>
  <c r="B15"/>
  <c r="C15"/>
  <c r="E15"/>
  <c r="F15"/>
  <c r="H15"/>
  <c r="J15"/>
  <c r="K15"/>
  <c r="S15"/>
  <c r="T15"/>
  <c r="U15"/>
  <c r="W15"/>
  <c r="Z15" s="1"/>
  <c r="X15"/>
  <c r="AA15"/>
  <c r="AG15"/>
  <c r="AI15"/>
  <c r="AJ15"/>
  <c r="AM15"/>
  <c r="AT15"/>
  <c r="AU15"/>
  <c r="B16"/>
  <c r="C16"/>
  <c r="E16"/>
  <c r="F16"/>
  <c r="H16"/>
  <c r="L16"/>
  <c r="M16"/>
  <c r="S16"/>
  <c r="T16"/>
  <c r="U16"/>
  <c r="W16"/>
  <c r="AB16" s="1"/>
  <c r="X16"/>
  <c r="Y16"/>
  <c r="AA16"/>
  <c r="AG16"/>
  <c r="AI16"/>
  <c r="AJ16"/>
  <c r="AL16"/>
  <c r="AN16"/>
  <c r="AT16"/>
  <c r="AU16"/>
  <c r="B17"/>
  <c r="C17"/>
  <c r="E17"/>
  <c r="F17"/>
  <c r="H17"/>
  <c r="J17"/>
  <c r="K17"/>
  <c r="S17"/>
  <c r="T17"/>
  <c r="W17"/>
  <c r="AA17" s="1"/>
  <c r="X17"/>
  <c r="AG17"/>
  <c r="AI17"/>
  <c r="AJ17"/>
  <c r="AT17"/>
  <c r="AU17"/>
  <c r="B18"/>
  <c r="C18"/>
  <c r="E18"/>
  <c r="F18"/>
  <c r="H18"/>
  <c r="N18"/>
  <c r="S18"/>
  <c r="T18"/>
  <c r="W18"/>
  <c r="AA18" s="1"/>
  <c r="X18"/>
  <c r="Y18"/>
  <c r="AG18"/>
  <c r="AI18"/>
  <c r="AJ18"/>
  <c r="AT18"/>
  <c r="AU18"/>
  <c r="B19"/>
  <c r="C19"/>
  <c r="E19"/>
  <c r="F19"/>
  <c r="H19"/>
  <c r="J19"/>
  <c r="K19"/>
  <c r="S19"/>
  <c r="T19"/>
  <c r="W19"/>
  <c r="Z19"/>
  <c r="X19"/>
  <c r="Y19"/>
  <c r="AA19"/>
  <c r="AG19"/>
  <c r="AI19"/>
  <c r="AJ19"/>
  <c r="AL19"/>
  <c r="AN19"/>
  <c r="AT19"/>
  <c r="AU19"/>
  <c r="B20"/>
  <c r="C20"/>
  <c r="E20"/>
  <c r="F20"/>
  <c r="H20"/>
  <c r="L20"/>
  <c r="M20"/>
  <c r="S20"/>
  <c r="T20"/>
  <c r="W20"/>
  <c r="X20"/>
  <c r="AA20"/>
  <c r="AG20"/>
  <c r="AI20"/>
  <c r="AJ20"/>
  <c r="AK20"/>
  <c r="AT20"/>
  <c r="AU20"/>
  <c r="B21"/>
  <c r="C21"/>
  <c r="E21"/>
  <c r="F21"/>
  <c r="H21"/>
  <c r="J21"/>
  <c r="K21"/>
  <c r="S21"/>
  <c r="T21"/>
  <c r="W21"/>
  <c r="X21"/>
  <c r="AG21"/>
  <c r="AI21"/>
  <c r="AJ21"/>
  <c r="AT21"/>
  <c r="AU21"/>
  <c r="B22"/>
  <c r="C22"/>
  <c r="E22"/>
  <c r="F22"/>
  <c r="H22"/>
  <c r="T22"/>
  <c r="W22"/>
  <c r="AN22" s="1"/>
  <c r="X22"/>
  <c r="Z22"/>
  <c r="AG22"/>
  <c r="AI22"/>
  <c r="AJ22"/>
  <c r="AL22"/>
  <c r="AT22"/>
  <c r="AU22"/>
  <c r="B23"/>
  <c r="C23"/>
  <c r="E23"/>
  <c r="F23"/>
  <c r="H23"/>
  <c r="J23"/>
  <c r="K23"/>
  <c r="S23"/>
  <c r="T23"/>
  <c r="W23"/>
  <c r="Y23"/>
  <c r="Z23"/>
  <c r="X23"/>
  <c r="AG23"/>
  <c r="AI23"/>
  <c r="AJ23"/>
  <c r="AT23"/>
  <c r="AU23"/>
  <c r="B24"/>
  <c r="C24"/>
  <c r="E24"/>
  <c r="F24"/>
  <c r="H24"/>
  <c r="L24"/>
  <c r="M24"/>
  <c r="S24"/>
  <c r="T24"/>
  <c r="W24"/>
  <c r="Z24" s="1"/>
  <c r="X24"/>
  <c r="AB24"/>
  <c r="AG24"/>
  <c r="AI24"/>
  <c r="AJ24"/>
  <c r="AK24"/>
  <c r="AL24"/>
  <c r="AN24"/>
  <c r="AT24"/>
  <c r="AU24"/>
  <c r="B25"/>
  <c r="C25"/>
  <c r="E25"/>
  <c r="F25"/>
  <c r="H25"/>
  <c r="J25"/>
  <c r="K25"/>
  <c r="S25"/>
  <c r="T25"/>
  <c r="W25"/>
  <c r="Y25" s="1"/>
  <c r="Z25"/>
  <c r="X25"/>
  <c r="AG25"/>
  <c r="AI25"/>
  <c r="AJ25"/>
  <c r="AT25"/>
  <c r="AU25"/>
  <c r="B26"/>
  <c r="C26"/>
  <c r="E26"/>
  <c r="F26"/>
  <c r="H26"/>
  <c r="N26"/>
  <c r="S26"/>
  <c r="T26"/>
  <c r="W26"/>
  <c r="Y26"/>
  <c r="Z26"/>
  <c r="X26"/>
  <c r="AA26"/>
  <c r="AG26"/>
  <c r="AI26"/>
  <c r="AJ26"/>
  <c r="AK26"/>
  <c r="AT26"/>
  <c r="AU26"/>
  <c r="B27"/>
  <c r="C27"/>
  <c r="E27"/>
  <c r="F27"/>
  <c r="H27"/>
  <c r="J27"/>
  <c r="K27"/>
  <c r="S27"/>
  <c r="T27"/>
  <c r="W27"/>
  <c r="X27"/>
  <c r="Z27"/>
  <c r="AA27"/>
  <c r="AG27"/>
  <c r="AI27"/>
  <c r="AJ27"/>
  <c r="AL27"/>
  <c r="AM27"/>
  <c r="AT27"/>
  <c r="AU27"/>
  <c r="B28"/>
  <c r="C28"/>
  <c r="E28"/>
  <c r="F28"/>
  <c r="H28"/>
  <c r="L28"/>
  <c r="M28"/>
  <c r="S28"/>
  <c r="T28"/>
  <c r="W28"/>
  <c r="Z28"/>
  <c r="X28"/>
  <c r="Y28"/>
  <c r="AA28"/>
  <c r="AG28"/>
  <c r="AI28"/>
  <c r="AJ28"/>
  <c r="AK28"/>
  <c r="AM28"/>
  <c r="AT28"/>
  <c r="AU28"/>
  <c r="B29"/>
  <c r="C29"/>
  <c r="E29"/>
  <c r="F29"/>
  <c r="H29"/>
  <c r="J29"/>
  <c r="K29"/>
  <c r="S29"/>
  <c r="T29"/>
  <c r="W29"/>
  <c r="AA29" s="1"/>
  <c r="X29"/>
  <c r="AG29"/>
  <c r="AI29"/>
  <c r="AJ29"/>
  <c r="AT29"/>
  <c r="AU29"/>
  <c r="B30"/>
  <c r="C30"/>
  <c r="E30"/>
  <c r="F30"/>
  <c r="H30"/>
  <c r="T30"/>
  <c r="W30"/>
  <c r="Z30" s="1"/>
  <c r="X30"/>
  <c r="AA30"/>
  <c r="AG30"/>
  <c r="AI30"/>
  <c r="AJ30"/>
  <c r="AL30"/>
  <c r="AT30"/>
  <c r="AU30"/>
  <c r="B31"/>
  <c r="C31"/>
  <c r="E31"/>
  <c r="F31"/>
  <c r="H31"/>
  <c r="J31"/>
  <c r="K31"/>
  <c r="S31"/>
  <c r="T31"/>
  <c r="W31"/>
  <c r="AA31"/>
  <c r="X31"/>
  <c r="AG31"/>
  <c r="AI31"/>
  <c r="AJ31"/>
  <c r="AT31"/>
  <c r="AU31"/>
  <c r="B32"/>
  <c r="C32"/>
  <c r="E32"/>
  <c r="F32"/>
  <c r="H32"/>
  <c r="L32"/>
  <c r="M32"/>
  <c r="S32"/>
  <c r="T32"/>
  <c r="W32"/>
  <c r="X32"/>
  <c r="AG32"/>
  <c r="AI32"/>
  <c r="AJ32"/>
  <c r="AT32"/>
  <c r="AU32"/>
  <c r="B33"/>
  <c r="C33"/>
  <c r="E33"/>
  <c r="F33"/>
  <c r="H33"/>
  <c r="J33"/>
  <c r="K33"/>
  <c r="S33"/>
  <c r="T33"/>
  <c r="W33"/>
  <c r="X33"/>
  <c r="AG33"/>
  <c r="AI33"/>
  <c r="AJ33"/>
  <c r="AT33"/>
  <c r="AU33"/>
  <c r="B34"/>
  <c r="C34"/>
  <c r="E34"/>
  <c r="F34"/>
  <c r="H34"/>
  <c r="N34"/>
  <c r="S34"/>
  <c r="T34"/>
  <c r="W34"/>
  <c r="AA34"/>
  <c r="X34"/>
  <c r="AG34"/>
  <c r="AI34"/>
  <c r="AJ34"/>
  <c r="AT34"/>
  <c r="AU34"/>
  <c r="B35"/>
  <c r="C35"/>
  <c r="E35"/>
  <c r="F35"/>
  <c r="H35"/>
  <c r="J35"/>
  <c r="K35"/>
  <c r="S35"/>
  <c r="T35"/>
  <c r="W35"/>
  <c r="X35"/>
  <c r="AA35"/>
  <c r="AG35"/>
  <c r="AI35"/>
  <c r="AJ35"/>
  <c r="AL35"/>
  <c r="AT35"/>
  <c r="AU35"/>
  <c r="B36"/>
  <c r="C36"/>
  <c r="E36"/>
  <c r="F36"/>
  <c r="H36"/>
  <c r="L36"/>
  <c r="M36"/>
  <c r="S36"/>
  <c r="T36"/>
  <c r="W36"/>
  <c r="Z36"/>
  <c r="X36"/>
  <c r="AA36"/>
  <c r="AG36"/>
  <c r="AI36"/>
  <c r="AJ36"/>
  <c r="AK36"/>
  <c r="AT36"/>
  <c r="AU36"/>
  <c r="B37"/>
  <c r="C37"/>
  <c r="E37"/>
  <c r="F37"/>
  <c r="H37"/>
  <c r="J37"/>
  <c r="K37"/>
  <c r="S37"/>
  <c r="T37"/>
  <c r="W37"/>
  <c r="AB37" s="1"/>
  <c r="X37"/>
  <c r="AG37"/>
  <c r="AI37"/>
  <c r="AJ37"/>
  <c r="AT37"/>
  <c r="AU37"/>
  <c r="B38"/>
  <c r="C38"/>
  <c r="E38"/>
  <c r="F38"/>
  <c r="H38"/>
  <c r="T38"/>
  <c r="W38"/>
  <c r="Z38"/>
  <c r="X38"/>
  <c r="AG38"/>
  <c r="AI38"/>
  <c r="AJ38"/>
  <c r="AN38"/>
  <c r="AT38"/>
  <c r="AU38"/>
  <c r="B39"/>
  <c r="C39"/>
  <c r="E39"/>
  <c r="F39"/>
  <c r="H39"/>
  <c r="J39"/>
  <c r="K39"/>
  <c r="S39"/>
  <c r="T39"/>
  <c r="W39"/>
  <c r="Z39" s="1"/>
  <c r="Y39"/>
  <c r="X39"/>
  <c r="AG39"/>
  <c r="AI39"/>
  <c r="AJ39"/>
  <c r="AT39"/>
  <c r="AU39"/>
  <c r="B40"/>
  <c r="C40"/>
  <c r="E40"/>
  <c r="F40"/>
  <c r="H40"/>
  <c r="L40"/>
  <c r="M40"/>
  <c r="S40"/>
  <c r="T40"/>
  <c r="W40"/>
  <c r="Z40"/>
  <c r="X40"/>
  <c r="AB40"/>
  <c r="AG40"/>
  <c r="AI40"/>
  <c r="AJ40"/>
  <c r="AK40"/>
  <c r="AN40"/>
  <c r="AT40"/>
  <c r="AU40"/>
  <c r="B41"/>
  <c r="C41"/>
  <c r="E41"/>
  <c r="F41"/>
  <c r="H41"/>
  <c r="J41"/>
  <c r="K41"/>
  <c r="S41"/>
  <c r="T41"/>
  <c r="W41"/>
  <c r="Y41"/>
  <c r="Z41"/>
  <c r="X41"/>
  <c r="AG41"/>
  <c r="AI41"/>
  <c r="AJ41"/>
  <c r="AM41"/>
  <c r="AT41"/>
  <c r="AU41"/>
  <c r="B42"/>
  <c r="C42"/>
  <c r="E42"/>
  <c r="F42"/>
  <c r="H42"/>
  <c r="N42"/>
  <c r="S42"/>
  <c r="T42"/>
  <c r="W42"/>
  <c r="Z42" s="1"/>
  <c r="Y42"/>
  <c r="X42"/>
  <c r="AG42"/>
  <c r="AI42"/>
  <c r="AJ42"/>
  <c r="AM42"/>
  <c r="AT42"/>
  <c r="AU42"/>
  <c r="B43"/>
  <c r="C43"/>
  <c r="E43"/>
  <c r="F43"/>
  <c r="H43"/>
  <c r="J43"/>
  <c r="K43"/>
  <c r="S43"/>
  <c r="T43"/>
  <c r="W43"/>
  <c r="X43"/>
  <c r="AG43"/>
  <c r="AI43"/>
  <c r="AJ43"/>
  <c r="AN43"/>
  <c r="AT43"/>
  <c r="AU43"/>
  <c r="B44"/>
  <c r="C44"/>
  <c r="E44"/>
  <c r="F44"/>
  <c r="H44"/>
  <c r="L44"/>
  <c r="M44"/>
  <c r="S44"/>
  <c r="T44"/>
  <c r="W44"/>
  <c r="X44"/>
  <c r="AG44"/>
  <c r="AI44"/>
  <c r="AJ44"/>
  <c r="AT44"/>
  <c r="AU44"/>
  <c r="B45"/>
  <c r="C45"/>
  <c r="E45"/>
  <c r="F45"/>
  <c r="H45"/>
  <c r="J45"/>
  <c r="K45"/>
  <c r="S45"/>
  <c r="T45"/>
  <c r="W45"/>
  <c r="X45"/>
  <c r="AG45"/>
  <c r="AI45"/>
  <c r="AJ45"/>
  <c r="AT45"/>
  <c r="AU45"/>
  <c r="B46"/>
  <c r="C46"/>
  <c r="E46"/>
  <c r="F46"/>
  <c r="H46"/>
  <c r="T46"/>
  <c r="W46"/>
  <c r="Z46"/>
  <c r="X46"/>
  <c r="Y46"/>
  <c r="AA46"/>
  <c r="AG46"/>
  <c r="AI46"/>
  <c r="AJ46"/>
  <c r="AL46"/>
  <c r="AM46"/>
  <c r="AN46"/>
  <c r="AT46"/>
  <c r="AU46"/>
  <c r="B47"/>
  <c r="C47"/>
  <c r="E47"/>
  <c r="F47"/>
  <c r="H47"/>
  <c r="J47"/>
  <c r="K47"/>
  <c r="S47"/>
  <c r="T47"/>
  <c r="W47"/>
  <c r="X47"/>
  <c r="AG47"/>
  <c r="AI47"/>
  <c r="AJ47"/>
  <c r="AT47"/>
  <c r="AU47"/>
  <c r="B48"/>
  <c r="C48"/>
  <c r="E48"/>
  <c r="F48"/>
  <c r="H48"/>
  <c r="L48"/>
  <c r="M48"/>
  <c r="S48"/>
  <c r="T48"/>
  <c r="W48"/>
  <c r="AN48" s="1"/>
  <c r="AA48"/>
  <c r="X48"/>
  <c r="Z48"/>
  <c r="AB48"/>
  <c r="AG48"/>
  <c r="AI48"/>
  <c r="AJ48"/>
  <c r="AK48"/>
  <c r="AM48"/>
  <c r="AT48"/>
  <c r="AU48"/>
  <c r="B49"/>
  <c r="C49"/>
  <c r="E49"/>
  <c r="F49"/>
  <c r="H49"/>
  <c r="J49"/>
  <c r="K49"/>
  <c r="S49"/>
  <c r="T49"/>
  <c r="W49"/>
  <c r="X49"/>
  <c r="AG49"/>
  <c r="AI49"/>
  <c r="AJ49"/>
  <c r="AT49"/>
  <c r="AU49"/>
  <c r="B50"/>
  <c r="C50"/>
  <c r="E50"/>
  <c r="F50"/>
  <c r="H50"/>
  <c r="N50"/>
  <c r="S50"/>
  <c r="T50"/>
  <c r="W50"/>
  <c r="AA50" s="1"/>
  <c r="X50"/>
  <c r="AG50"/>
  <c r="AI50"/>
  <c r="AJ50"/>
  <c r="AT50"/>
  <c r="AU50"/>
  <c r="B51"/>
  <c r="C51"/>
  <c r="E51"/>
  <c r="F51"/>
  <c r="H51"/>
  <c r="J51"/>
  <c r="K51"/>
  <c r="S51"/>
  <c r="T51"/>
  <c r="W51"/>
  <c r="X51"/>
  <c r="Y51"/>
  <c r="Z51"/>
  <c r="AA51"/>
  <c r="AB51"/>
  <c r="AG51"/>
  <c r="AI51"/>
  <c r="AJ51"/>
  <c r="AK51"/>
  <c r="AL51"/>
  <c r="AM51"/>
  <c r="AN51"/>
  <c r="AT51"/>
  <c r="AU51"/>
  <c r="B52"/>
  <c r="C52"/>
  <c r="E52"/>
  <c r="F52"/>
  <c r="H52"/>
  <c r="L52"/>
  <c r="M52"/>
  <c r="S52"/>
  <c r="T52"/>
  <c r="W52"/>
  <c r="X52"/>
  <c r="Y52"/>
  <c r="AG52"/>
  <c r="AI52"/>
  <c r="AJ52"/>
  <c r="AM52"/>
  <c r="AT52"/>
  <c r="AU52"/>
  <c r="B53"/>
  <c r="C53"/>
  <c r="E53"/>
  <c r="F53"/>
  <c r="H53"/>
  <c r="J53"/>
  <c r="K53"/>
  <c r="S53"/>
  <c r="T53"/>
  <c r="W53"/>
  <c r="Y53" s="1"/>
  <c r="X53"/>
  <c r="AG53"/>
  <c r="AI53"/>
  <c r="AJ53"/>
  <c r="AT53"/>
  <c r="AU53"/>
  <c r="B54"/>
  <c r="C54"/>
  <c r="E54"/>
  <c r="F54"/>
  <c r="H54"/>
  <c r="T54"/>
  <c r="W54"/>
  <c r="Z54" s="1"/>
  <c r="X54"/>
  <c r="AG54"/>
  <c r="AI54"/>
  <c r="AJ54"/>
  <c r="AT54"/>
  <c r="AU54"/>
  <c r="B55"/>
  <c r="C55"/>
  <c r="E55"/>
  <c r="F55"/>
  <c r="H55"/>
  <c r="J55"/>
  <c r="K55"/>
  <c r="S55"/>
  <c r="T55"/>
  <c r="W55"/>
  <c r="X55"/>
  <c r="AG55"/>
  <c r="AI55"/>
  <c r="AJ55"/>
  <c r="AT55"/>
  <c r="AU55"/>
  <c r="B56"/>
  <c r="C56"/>
  <c r="E56"/>
  <c r="F56"/>
  <c r="H56"/>
  <c r="L56"/>
  <c r="M56"/>
  <c r="S56"/>
  <c r="T56"/>
  <c r="W56"/>
  <c r="X56"/>
  <c r="AG56"/>
  <c r="AI56"/>
  <c r="AJ56"/>
  <c r="AT56"/>
  <c r="AU56"/>
  <c r="B57"/>
  <c r="C57"/>
  <c r="E57"/>
  <c r="F57"/>
  <c r="H57"/>
  <c r="J57"/>
  <c r="K57"/>
  <c r="S57"/>
  <c r="T57"/>
  <c r="W57"/>
  <c r="X57"/>
  <c r="AG57"/>
  <c r="AI57"/>
  <c r="AJ57"/>
  <c r="AT57"/>
  <c r="AU57"/>
  <c r="B58"/>
  <c r="C58"/>
  <c r="E58"/>
  <c r="F58"/>
  <c r="H58"/>
  <c r="N58"/>
  <c r="S58"/>
  <c r="T58"/>
  <c r="W58"/>
  <c r="Y58" s="1"/>
  <c r="X58"/>
  <c r="AB58"/>
  <c r="AG58"/>
  <c r="AI58"/>
  <c r="AJ58"/>
  <c r="AK58"/>
  <c r="AT58"/>
  <c r="AU58"/>
  <c r="B59"/>
  <c r="C59"/>
  <c r="E59"/>
  <c r="F59"/>
  <c r="H59"/>
  <c r="J59"/>
  <c r="K59"/>
  <c r="S59"/>
  <c r="T59"/>
  <c r="W59"/>
  <c r="X59"/>
  <c r="AA59"/>
  <c r="AG59"/>
  <c r="AI59"/>
  <c r="AJ59"/>
  <c r="AK59"/>
  <c r="AT59"/>
  <c r="AU59"/>
  <c r="B60"/>
  <c r="C60"/>
  <c r="E60"/>
  <c r="F60"/>
  <c r="H60"/>
  <c r="L60"/>
  <c r="M60"/>
  <c r="S60"/>
  <c r="T60"/>
  <c r="W60"/>
  <c r="X60"/>
  <c r="AG60"/>
  <c r="AI60"/>
  <c r="AJ60"/>
  <c r="AT60"/>
  <c r="AU60"/>
  <c r="B61"/>
  <c r="C61"/>
  <c r="E61"/>
  <c r="F61"/>
  <c r="H61"/>
  <c r="J61"/>
  <c r="K61"/>
  <c r="S61"/>
  <c r="T61"/>
  <c r="W61"/>
  <c r="X61"/>
  <c r="AG61"/>
  <c r="AI61"/>
  <c r="AJ61"/>
  <c r="AT61"/>
  <c r="AU61"/>
  <c r="B62"/>
  <c r="C62"/>
  <c r="E62"/>
  <c r="F62"/>
  <c r="H62"/>
  <c r="T62"/>
  <c r="W62"/>
  <c r="X62"/>
  <c r="AG62"/>
  <c r="AI62"/>
  <c r="AJ62"/>
  <c r="AT62"/>
  <c r="AU62"/>
  <c r="B63"/>
  <c r="C63"/>
  <c r="E63"/>
  <c r="F63"/>
  <c r="H63"/>
  <c r="J63"/>
  <c r="K63"/>
  <c r="S63"/>
  <c r="T63"/>
  <c r="W63"/>
  <c r="X63"/>
  <c r="Y63"/>
  <c r="AG63"/>
  <c r="AI63"/>
  <c r="AJ63"/>
  <c r="AM63"/>
  <c r="AT63"/>
  <c r="AU63"/>
  <c r="B64"/>
  <c r="C64"/>
  <c r="E64"/>
  <c r="F64"/>
  <c r="H64"/>
  <c r="L64"/>
  <c r="M64"/>
  <c r="S64"/>
  <c r="T64"/>
  <c r="W64"/>
  <c r="X64"/>
  <c r="AG64"/>
  <c r="AI64"/>
  <c r="AJ64"/>
  <c r="AT64"/>
  <c r="AU64"/>
  <c r="B65"/>
  <c r="C65"/>
  <c r="E65"/>
  <c r="F65"/>
  <c r="H65"/>
  <c r="J65"/>
  <c r="K65"/>
  <c r="S65"/>
  <c r="T65"/>
  <c r="W65"/>
  <c r="Y65" s="1"/>
  <c r="Z65"/>
  <c r="X65"/>
  <c r="AA65"/>
  <c r="AG65"/>
  <c r="AI65"/>
  <c r="AJ65"/>
  <c r="AK65"/>
  <c r="AT65"/>
  <c r="AU65"/>
  <c r="B66"/>
  <c r="C66"/>
  <c r="E66"/>
  <c r="F66"/>
  <c r="H66"/>
  <c r="N66"/>
  <c r="S66"/>
  <c r="T66"/>
  <c r="W66"/>
  <c r="X66"/>
  <c r="AG66"/>
  <c r="AI66"/>
  <c r="AJ66"/>
  <c r="AT66"/>
  <c r="AU66"/>
  <c r="B67"/>
  <c r="C67"/>
  <c r="E67"/>
  <c r="F67"/>
  <c r="H67"/>
  <c r="J67"/>
  <c r="K67"/>
  <c r="S67"/>
  <c r="T67"/>
  <c r="W67"/>
  <c r="X67"/>
  <c r="AG67"/>
  <c r="AI67"/>
  <c r="AJ67"/>
  <c r="AT67"/>
  <c r="AU67"/>
  <c r="B68"/>
  <c r="C68"/>
  <c r="E68"/>
  <c r="F68"/>
  <c r="H68"/>
  <c r="L68"/>
  <c r="M68"/>
  <c r="R68"/>
  <c r="S68"/>
  <c r="T68"/>
  <c r="W68"/>
  <c r="X68"/>
  <c r="AA68"/>
  <c r="AG68"/>
  <c r="AI68"/>
  <c r="AJ68"/>
  <c r="AM68"/>
  <c r="AT68"/>
  <c r="AU68"/>
  <c r="B69"/>
  <c r="C69"/>
  <c r="E69"/>
  <c r="F69"/>
  <c r="H69"/>
  <c r="J69"/>
  <c r="K69"/>
  <c r="S69"/>
  <c r="T69"/>
  <c r="W69"/>
  <c r="AA69" s="1"/>
  <c r="X69"/>
  <c r="Y69"/>
  <c r="AB69"/>
  <c r="AG69"/>
  <c r="AI69"/>
  <c r="AJ69"/>
  <c r="AK69"/>
  <c r="AT69"/>
  <c r="AU69"/>
  <c r="B70"/>
  <c r="C70"/>
  <c r="E70"/>
  <c r="F70"/>
  <c r="H70"/>
  <c r="T70"/>
  <c r="W70"/>
  <c r="Z70" s="1"/>
  <c r="X70"/>
  <c r="AA70"/>
  <c r="AG70"/>
  <c r="AI70"/>
  <c r="AJ70"/>
  <c r="AK70"/>
  <c r="AM70"/>
  <c r="AT70"/>
  <c r="AU70"/>
  <c r="E73"/>
  <c r="G73"/>
  <c r="H73"/>
  <c r="E74"/>
  <c r="G74"/>
  <c r="H74"/>
  <c r="E75"/>
  <c r="G75"/>
  <c r="H75"/>
  <c r="E76"/>
  <c r="G76"/>
  <c r="H76"/>
  <c r="E77"/>
  <c r="G77"/>
  <c r="H77"/>
  <c r="E78"/>
  <c r="G78"/>
  <c r="H78"/>
  <c r="E79"/>
  <c r="G79"/>
  <c r="H79"/>
  <c r="Q79"/>
  <c r="E80"/>
  <c r="G80"/>
  <c r="H80"/>
  <c r="Q80"/>
  <c r="A1" i="66"/>
  <c r="A2"/>
  <c r="B2"/>
  <c r="C2"/>
  <c r="A5"/>
  <c r="C5"/>
  <c r="D5"/>
  <c r="E5"/>
  <c r="I5"/>
  <c r="J5"/>
  <c r="L5"/>
  <c r="Z1" i="54"/>
  <c r="Z2"/>
  <c r="AA2"/>
  <c r="AC2"/>
  <c r="L3"/>
  <c r="M3"/>
  <c r="A6"/>
  <c r="D6"/>
  <c r="E6"/>
  <c r="K6"/>
  <c r="Q6"/>
  <c r="Y8"/>
  <c r="B9"/>
  <c r="D9"/>
  <c r="E9"/>
  <c r="E37" s="1"/>
  <c r="F9"/>
  <c r="H37" s="1"/>
  <c r="G9"/>
  <c r="J9"/>
  <c r="U9"/>
  <c r="Y9"/>
  <c r="K10"/>
  <c r="N41"/>
  <c r="Y10"/>
  <c r="B11"/>
  <c r="B38" s="1"/>
  <c r="D11"/>
  <c r="E11"/>
  <c r="E38" s="1"/>
  <c r="F11"/>
  <c r="H38" s="1"/>
  <c r="G11"/>
  <c r="U11"/>
  <c r="Y11"/>
  <c r="AA11"/>
  <c r="AE11" s="1"/>
  <c r="AB11"/>
  <c r="H12"/>
  <c r="N45" s="1"/>
  <c r="Y12"/>
  <c r="AA12"/>
  <c r="AB12"/>
  <c r="AE12"/>
  <c r="B13"/>
  <c r="U12" s="1"/>
  <c r="U10" s="1"/>
  <c r="D13"/>
  <c r="E13"/>
  <c r="E39" s="1"/>
  <c r="F13"/>
  <c r="H39"/>
  <c r="G13"/>
  <c r="J12"/>
  <c r="M10" s="1"/>
  <c r="N13"/>
  <c r="N39" s="1"/>
  <c r="Y13"/>
  <c r="AA13"/>
  <c r="AD13" s="1"/>
  <c r="AB13"/>
  <c r="AE13"/>
  <c r="Y14"/>
  <c r="AA14"/>
  <c r="AD14" s="1"/>
  <c r="AC14"/>
  <c r="AB14"/>
  <c r="AE14"/>
  <c r="AG14"/>
  <c r="B15"/>
  <c r="D15"/>
  <c r="C40" s="1"/>
  <c r="I40" s="1"/>
  <c r="E15"/>
  <c r="F15"/>
  <c r="H40" s="1"/>
  <c r="G15"/>
  <c r="J15"/>
  <c r="U15"/>
  <c r="Y15"/>
  <c r="AA15"/>
  <c r="AD15" s="1"/>
  <c r="AB15"/>
  <c r="AF15"/>
  <c r="K16"/>
  <c r="Y16"/>
  <c r="AA16"/>
  <c r="AE16" s="1"/>
  <c r="AB16"/>
  <c r="B17"/>
  <c r="D17"/>
  <c r="C41" s="1"/>
  <c r="AI62" s="1"/>
  <c r="E17"/>
  <c r="E41"/>
  <c r="F17"/>
  <c r="G17"/>
  <c r="U17"/>
  <c r="Y17"/>
  <c r="AA17"/>
  <c r="AC17"/>
  <c r="AD17"/>
  <c r="AB17"/>
  <c r="AE17"/>
  <c r="AG17"/>
  <c r="H18"/>
  <c r="N46"/>
  <c r="AA18"/>
  <c r="AD18"/>
  <c r="AB18"/>
  <c r="AE18"/>
  <c r="AG18"/>
  <c r="B19"/>
  <c r="D19"/>
  <c r="C42" s="1"/>
  <c r="I42" s="1"/>
  <c r="E19"/>
  <c r="F19"/>
  <c r="G19"/>
  <c r="J18"/>
  <c r="M16" s="1"/>
  <c r="P13" s="1"/>
  <c r="U19"/>
  <c r="AA19"/>
  <c r="AB19"/>
  <c r="N20"/>
  <c r="AA20"/>
  <c r="AE20" s="1"/>
  <c r="AB20"/>
  <c r="B21"/>
  <c r="B43" s="1"/>
  <c r="D21"/>
  <c r="E21"/>
  <c r="F21"/>
  <c r="H43" s="1"/>
  <c r="G21"/>
  <c r="U21"/>
  <c r="AA21"/>
  <c r="AB21"/>
  <c r="AE21"/>
  <c r="H22"/>
  <c r="N47"/>
  <c r="AA22"/>
  <c r="AD22" s="1"/>
  <c r="AC22"/>
  <c r="AB22"/>
  <c r="AE22"/>
  <c r="B23"/>
  <c r="U22" s="1"/>
  <c r="D23"/>
  <c r="C44" s="1"/>
  <c r="I44" s="1"/>
  <c r="E23"/>
  <c r="E44"/>
  <c r="F23"/>
  <c r="G23"/>
  <c r="J22" s="1"/>
  <c r="U23"/>
  <c r="K24"/>
  <c r="B25"/>
  <c r="B45" s="1"/>
  <c r="D25"/>
  <c r="E25"/>
  <c r="E45"/>
  <c r="F25"/>
  <c r="G25"/>
  <c r="J25"/>
  <c r="M24" s="1"/>
  <c r="U25"/>
  <c r="U24" s="1"/>
  <c r="B27"/>
  <c r="B46" s="1"/>
  <c r="D27"/>
  <c r="C46" s="1"/>
  <c r="I46" s="1"/>
  <c r="E27"/>
  <c r="E46"/>
  <c r="F27"/>
  <c r="G27"/>
  <c r="N27"/>
  <c r="H28"/>
  <c r="N48" s="1"/>
  <c r="AA28"/>
  <c r="AB28"/>
  <c r="AE28"/>
  <c r="AG28"/>
  <c r="AJ28"/>
  <c r="AK28"/>
  <c r="AL28"/>
  <c r="B29"/>
  <c r="B47" s="1"/>
  <c r="U28"/>
  <c r="D29"/>
  <c r="E29"/>
  <c r="E47" s="1"/>
  <c r="F29"/>
  <c r="H47" s="1"/>
  <c r="G29"/>
  <c r="J28" s="1"/>
  <c r="U29"/>
  <c r="AA29"/>
  <c r="AB29"/>
  <c r="AG29"/>
  <c r="AJ29"/>
  <c r="AK29"/>
  <c r="AL29"/>
  <c r="K30"/>
  <c r="AA30"/>
  <c r="AD30" s="1"/>
  <c r="AB30"/>
  <c r="AG30"/>
  <c r="AJ30"/>
  <c r="AK30"/>
  <c r="AL30"/>
  <c r="B31"/>
  <c r="D31"/>
  <c r="E31"/>
  <c r="E48" s="1"/>
  <c r="F31"/>
  <c r="H48" s="1"/>
  <c r="G31"/>
  <c r="H31"/>
  <c r="J31"/>
  <c r="M30"/>
  <c r="P27" s="1"/>
  <c r="U31"/>
  <c r="U30" s="1"/>
  <c r="U27" s="1"/>
  <c r="U20" s="1"/>
  <c r="AA31"/>
  <c r="AB31"/>
  <c r="AG31"/>
  <c r="AJ31"/>
  <c r="AK31"/>
  <c r="AL31"/>
  <c r="AA32"/>
  <c r="AB32"/>
  <c r="AG32"/>
  <c r="AJ32"/>
  <c r="AK32"/>
  <c r="AL32"/>
  <c r="AA33"/>
  <c r="AD33"/>
  <c r="AB33"/>
  <c r="AE33"/>
  <c r="AG33"/>
  <c r="AJ33"/>
  <c r="AK33"/>
  <c r="AL33"/>
  <c r="AA34"/>
  <c r="AD34"/>
  <c r="AB34"/>
  <c r="AE34"/>
  <c r="AG34"/>
  <c r="AJ34"/>
  <c r="AK34"/>
  <c r="AL34"/>
  <c r="T35"/>
  <c r="AA35"/>
  <c r="AB35"/>
  <c r="AG35"/>
  <c r="AJ35"/>
  <c r="AK35"/>
  <c r="AL35"/>
  <c r="T36"/>
  <c r="AA36"/>
  <c r="AD36" s="1"/>
  <c r="AB36"/>
  <c r="AE36"/>
  <c r="AG36"/>
  <c r="AJ36"/>
  <c r="AK36"/>
  <c r="AL36"/>
  <c r="B37"/>
  <c r="J37"/>
  <c r="T37"/>
  <c r="AA37"/>
  <c r="AD37"/>
  <c r="AB37"/>
  <c r="AE37"/>
  <c r="AG37"/>
  <c r="AJ37"/>
  <c r="AK37"/>
  <c r="AL37"/>
  <c r="C38"/>
  <c r="I38" s="1"/>
  <c r="J38"/>
  <c r="AA38"/>
  <c r="AB38"/>
  <c r="AG38"/>
  <c r="AJ38"/>
  <c r="AK38"/>
  <c r="AL38"/>
  <c r="B39"/>
  <c r="C39"/>
  <c r="J39"/>
  <c r="AA39"/>
  <c r="AF39" s="1"/>
  <c r="AB39"/>
  <c r="AC39"/>
  <c r="AE39"/>
  <c r="AG39"/>
  <c r="AJ39"/>
  <c r="AK39"/>
  <c r="AL39"/>
  <c r="B40"/>
  <c r="E40"/>
  <c r="J40"/>
  <c r="N40"/>
  <c r="B41"/>
  <c r="H41"/>
  <c r="I41"/>
  <c r="J41"/>
  <c r="E42"/>
  <c r="H42"/>
  <c r="J42"/>
  <c r="N42"/>
  <c r="C43"/>
  <c r="I43"/>
  <c r="E43"/>
  <c r="J43"/>
  <c r="N43"/>
  <c r="H44"/>
  <c r="J44"/>
  <c r="N44"/>
  <c r="H45"/>
  <c r="J45"/>
  <c r="H46"/>
  <c r="J46"/>
  <c r="AI46"/>
  <c r="C47"/>
  <c r="I47" s="1"/>
  <c r="J47"/>
  <c r="AI47"/>
  <c r="B48"/>
  <c r="C48"/>
  <c r="I48" s="1"/>
  <c r="J48"/>
  <c r="AI48"/>
  <c r="AI49"/>
  <c r="H50"/>
  <c r="J50"/>
  <c r="K50"/>
  <c r="AI50"/>
  <c r="H51"/>
  <c r="J51"/>
  <c r="K51"/>
  <c r="AI51"/>
  <c r="AI52"/>
  <c r="AI53"/>
  <c r="AI54"/>
  <c r="AI55"/>
  <c r="AI56"/>
  <c r="AI57"/>
  <c r="AI58"/>
  <c r="AI59"/>
  <c r="AI66"/>
  <c r="AI67"/>
  <c r="AI68"/>
  <c r="AI69"/>
  <c r="AI70"/>
  <c r="AI71"/>
  <c r="AI72"/>
  <c r="AI73"/>
  <c r="AI74"/>
  <c r="AI75"/>
  <c r="AI76"/>
  <c r="A1" i="69"/>
  <c r="A2"/>
  <c r="B2"/>
  <c r="C2"/>
  <c r="A5"/>
  <c r="C5"/>
  <c r="D5"/>
  <c r="H5"/>
  <c r="J5"/>
  <c r="L5"/>
  <c r="P2" i="98"/>
  <c r="L3"/>
  <c r="P3"/>
  <c r="Q3"/>
  <c r="R3"/>
  <c r="F4"/>
  <c r="G4"/>
  <c r="H4"/>
  <c r="C8"/>
  <c r="F8"/>
  <c r="M8"/>
  <c r="N8"/>
  <c r="P8"/>
  <c r="Q8"/>
  <c r="R8"/>
  <c r="S8"/>
  <c r="Y8"/>
  <c r="Z8"/>
  <c r="AA8"/>
  <c r="AB8"/>
  <c r="AD8"/>
  <c r="AE8"/>
  <c r="AG8"/>
  <c r="AF8"/>
  <c r="C9"/>
  <c r="F9"/>
  <c r="M9"/>
  <c r="N9"/>
  <c r="P9"/>
  <c r="Q9"/>
  <c r="R9"/>
  <c r="S9"/>
  <c r="Y9"/>
  <c r="Z9"/>
  <c r="AA9"/>
  <c r="AB9"/>
  <c r="AC9"/>
  <c r="AE9"/>
  <c r="AF9"/>
  <c r="C10"/>
  <c r="F10"/>
  <c r="M10"/>
  <c r="N10"/>
  <c r="P10"/>
  <c r="Q10"/>
  <c r="R10"/>
  <c r="S10"/>
  <c r="Y10"/>
  <c r="Z10"/>
  <c r="AA10"/>
  <c r="AB10"/>
  <c r="AC10"/>
  <c r="AD10"/>
  <c r="AF10"/>
  <c r="AG10" s="1"/>
  <c r="C11"/>
  <c r="D11"/>
  <c r="E11"/>
  <c r="F11"/>
  <c r="M11"/>
  <c r="N11"/>
  <c r="P11"/>
  <c r="Q11"/>
  <c r="R11"/>
  <c r="S11"/>
  <c r="Y11"/>
  <c r="Z11"/>
  <c r="AA11"/>
  <c r="AB11"/>
  <c r="AC11"/>
  <c r="AD11"/>
  <c r="AE11"/>
  <c r="C14"/>
  <c r="F14"/>
  <c r="M14"/>
  <c r="N14"/>
  <c r="P14"/>
  <c r="Q14"/>
  <c r="R14"/>
  <c r="S14"/>
  <c r="Y14"/>
  <c r="Z14"/>
  <c r="AA14"/>
  <c r="AB14"/>
  <c r="AD14"/>
  <c r="AG14" s="1"/>
  <c r="AE14"/>
  <c r="AF14"/>
  <c r="C15"/>
  <c r="F15"/>
  <c r="M15"/>
  <c r="N15"/>
  <c r="P15"/>
  <c r="Q15"/>
  <c r="R15"/>
  <c r="S15"/>
  <c r="Y15"/>
  <c r="Z15"/>
  <c r="AA15"/>
  <c r="AB15"/>
  <c r="AC15"/>
  <c r="AE15"/>
  <c r="AF15"/>
  <c r="C16"/>
  <c r="F16"/>
  <c r="M16"/>
  <c r="N16"/>
  <c r="P16"/>
  <c r="Q16"/>
  <c r="R16"/>
  <c r="S16"/>
  <c r="Y16"/>
  <c r="Z16"/>
  <c r="AA16"/>
  <c r="AB16"/>
  <c r="AC16"/>
  <c r="AD16"/>
  <c r="AF16"/>
  <c r="C17"/>
  <c r="D17"/>
  <c r="E17"/>
  <c r="F17"/>
  <c r="M17"/>
  <c r="N17"/>
  <c r="P17"/>
  <c r="Q17"/>
  <c r="R17"/>
  <c r="S17"/>
  <c r="Y17"/>
  <c r="Z17"/>
  <c r="AA17"/>
  <c r="AB17"/>
  <c r="AC17"/>
  <c r="AD17"/>
  <c r="AE17"/>
  <c r="C20"/>
  <c r="D20"/>
  <c r="E20"/>
  <c r="F20"/>
  <c r="M20"/>
  <c r="N20"/>
  <c r="P20"/>
  <c r="Q20"/>
  <c r="R20"/>
  <c r="S20"/>
  <c r="Y20"/>
  <c r="Z20"/>
  <c r="AA20"/>
  <c r="AB20"/>
  <c r="AD20"/>
  <c r="AE20"/>
  <c r="AG20"/>
  <c r="AF20"/>
  <c r="C21"/>
  <c r="D21"/>
  <c r="E21"/>
  <c r="F21"/>
  <c r="M21"/>
  <c r="N21"/>
  <c r="P21"/>
  <c r="Q21"/>
  <c r="R21"/>
  <c r="S21"/>
  <c r="Y21"/>
  <c r="Z21"/>
  <c r="AA21"/>
  <c r="AB21"/>
  <c r="AC21"/>
  <c r="AE21"/>
  <c r="AF21"/>
  <c r="C22"/>
  <c r="D22"/>
  <c r="E22"/>
  <c r="F22"/>
  <c r="M22"/>
  <c r="N22"/>
  <c r="P22"/>
  <c r="Q22"/>
  <c r="R22"/>
  <c r="S22"/>
  <c r="Y22"/>
  <c r="Z22"/>
  <c r="AA22"/>
  <c r="AB22"/>
  <c r="AC22"/>
  <c r="AD22"/>
  <c r="AF22"/>
  <c r="C23"/>
  <c r="D23"/>
  <c r="E23"/>
  <c r="F23"/>
  <c r="M23"/>
  <c r="N23"/>
  <c r="P23"/>
  <c r="Q23"/>
  <c r="R23"/>
  <c r="S23"/>
  <c r="Y23"/>
  <c r="Z23"/>
  <c r="AA23"/>
  <c r="AB23"/>
  <c r="AC23"/>
  <c r="AD23"/>
  <c r="AE23"/>
  <c r="G24"/>
  <c r="G25"/>
  <c r="H25"/>
  <c r="I25"/>
  <c r="L3" i="50"/>
  <c r="C9"/>
  <c r="F9"/>
  <c r="C10"/>
  <c r="F10"/>
  <c r="C11"/>
  <c r="F11"/>
  <c r="C12"/>
  <c r="F12"/>
  <c r="C13"/>
  <c r="D13"/>
  <c r="E13"/>
  <c r="F13"/>
  <c r="C17"/>
  <c r="F17"/>
  <c r="C18"/>
  <c r="F18"/>
  <c r="C19"/>
  <c r="F19"/>
  <c r="C20"/>
  <c r="F20"/>
  <c r="C21"/>
  <c r="D21"/>
  <c r="E21"/>
  <c r="F21"/>
  <c r="C25"/>
  <c r="D25"/>
  <c r="E25"/>
  <c r="F25"/>
  <c r="C26"/>
  <c r="D26"/>
  <c r="E26"/>
  <c r="F26"/>
  <c r="C27"/>
  <c r="D27"/>
  <c r="E27"/>
  <c r="F27"/>
  <c r="C28"/>
  <c r="D28"/>
  <c r="E28"/>
  <c r="F28"/>
  <c r="C29"/>
  <c r="D29"/>
  <c r="E29"/>
  <c r="F29"/>
  <c r="G30"/>
  <c r="G31"/>
  <c r="H31"/>
  <c r="I31"/>
  <c r="J31"/>
  <c r="A1" i="90"/>
  <c r="A2"/>
  <c r="B2"/>
  <c r="C2"/>
  <c r="A4"/>
  <c r="B4"/>
  <c r="C4"/>
  <c r="E4"/>
  <c r="F4"/>
  <c r="H4"/>
  <c r="A1" i="63"/>
  <c r="A2"/>
  <c r="B2"/>
  <c r="C2"/>
  <c r="A4"/>
  <c r="C4"/>
  <c r="D4"/>
  <c r="F4"/>
  <c r="G4"/>
  <c r="K4"/>
  <c r="A1" i="87"/>
  <c r="A2"/>
  <c r="B2"/>
  <c r="C2"/>
  <c r="A4"/>
  <c r="D4"/>
  <c r="F4"/>
  <c r="L4"/>
  <c r="Q4"/>
  <c r="B7"/>
  <c r="C7"/>
  <c r="E7"/>
  <c r="F7"/>
  <c r="H7"/>
  <c r="T7"/>
  <c r="V7"/>
  <c r="C8"/>
  <c r="D8"/>
  <c r="E8"/>
  <c r="V8"/>
  <c r="F8"/>
  <c r="H8"/>
  <c r="J8"/>
  <c r="T8"/>
  <c r="J9"/>
  <c r="T9"/>
  <c r="J10"/>
  <c r="T10"/>
  <c r="B11"/>
  <c r="C11"/>
  <c r="E11"/>
  <c r="F11"/>
  <c r="H11"/>
  <c r="T11"/>
  <c r="C12"/>
  <c r="D12"/>
  <c r="E12"/>
  <c r="F12"/>
  <c r="V10" s="1"/>
  <c r="H12"/>
  <c r="T12"/>
  <c r="L13"/>
  <c r="T13"/>
  <c r="L14"/>
  <c r="T14"/>
  <c r="B15"/>
  <c r="C15"/>
  <c r="E15"/>
  <c r="F15"/>
  <c r="V11" s="1"/>
  <c r="H15"/>
  <c r="T15"/>
  <c r="C16"/>
  <c r="D16"/>
  <c r="E16"/>
  <c r="F16"/>
  <c r="H16"/>
  <c r="J16"/>
  <c r="T16"/>
  <c r="J17"/>
  <c r="J18"/>
  <c r="B19"/>
  <c r="C19"/>
  <c r="E19"/>
  <c r="F19"/>
  <c r="V13" s="1"/>
  <c r="H19"/>
  <c r="C20"/>
  <c r="D20"/>
  <c r="E20"/>
  <c r="F20"/>
  <c r="V14"/>
  <c r="H20"/>
  <c r="N21"/>
  <c r="N22"/>
  <c r="B23"/>
  <c r="C23"/>
  <c r="E76" s="1"/>
  <c r="H76" s="1"/>
  <c r="E23"/>
  <c r="F23"/>
  <c r="V15"/>
  <c r="H23"/>
  <c r="C24"/>
  <c r="D24"/>
  <c r="E24"/>
  <c r="F24"/>
  <c r="V16" s="1"/>
  <c r="H24"/>
  <c r="J24"/>
  <c r="J25"/>
  <c r="J26"/>
  <c r="B27"/>
  <c r="C27"/>
  <c r="E27"/>
  <c r="F27"/>
  <c r="V17" s="1"/>
  <c r="H27"/>
  <c r="D28"/>
  <c r="F28" s="1"/>
  <c r="L29"/>
  <c r="L30"/>
  <c r="B31"/>
  <c r="C31"/>
  <c r="E31"/>
  <c r="F31"/>
  <c r="V19" s="1"/>
  <c r="H31"/>
  <c r="D32"/>
  <c r="J32"/>
  <c r="J33"/>
  <c r="J34"/>
  <c r="B35"/>
  <c r="C35"/>
  <c r="E35"/>
  <c r="V21"/>
  <c r="F35"/>
  <c r="H35"/>
  <c r="D36"/>
  <c r="H36"/>
  <c r="P37"/>
  <c r="P38"/>
  <c r="B39"/>
  <c r="C39"/>
  <c r="E39"/>
  <c r="F39"/>
  <c r="V23" s="1"/>
  <c r="H39"/>
  <c r="D40"/>
  <c r="C40"/>
  <c r="F40"/>
  <c r="J40"/>
  <c r="J41"/>
  <c r="J42"/>
  <c r="B43"/>
  <c r="C43"/>
  <c r="E43"/>
  <c r="F43"/>
  <c r="V25" s="1"/>
  <c r="H43"/>
  <c r="D44"/>
  <c r="F44"/>
  <c r="H44"/>
  <c r="L45"/>
  <c r="L46"/>
  <c r="B47"/>
  <c r="C47"/>
  <c r="E47"/>
  <c r="V27" s="1"/>
  <c r="F47"/>
  <c r="H47"/>
  <c r="D48"/>
  <c r="E48" s="1"/>
  <c r="J48"/>
  <c r="J49"/>
  <c r="J50"/>
  <c r="B51"/>
  <c r="C51"/>
  <c r="E51"/>
  <c r="V29" s="1"/>
  <c r="F51"/>
  <c r="H51"/>
  <c r="D52"/>
  <c r="F52" s="1"/>
  <c r="N53"/>
  <c r="N54"/>
  <c r="B55"/>
  <c r="C55"/>
  <c r="E55"/>
  <c r="V31" s="1"/>
  <c r="F55"/>
  <c r="H55"/>
  <c r="D56"/>
  <c r="F56" s="1"/>
  <c r="J56"/>
  <c r="J57"/>
  <c r="J58"/>
  <c r="B59"/>
  <c r="C59"/>
  <c r="E59"/>
  <c r="V33" s="1"/>
  <c r="F59"/>
  <c r="H59"/>
  <c r="D60"/>
  <c r="H60" s="1"/>
  <c r="L61"/>
  <c r="L62"/>
  <c r="B63"/>
  <c r="C63"/>
  <c r="E63"/>
  <c r="F63"/>
  <c r="V35" s="1"/>
  <c r="H63"/>
  <c r="D64"/>
  <c r="H64" s="1"/>
  <c r="J64"/>
  <c r="J65"/>
  <c r="J66"/>
  <c r="B67"/>
  <c r="C67"/>
  <c r="E75"/>
  <c r="E67"/>
  <c r="V37" s="1"/>
  <c r="F67"/>
  <c r="H67"/>
  <c r="D68"/>
  <c r="C68" s="1"/>
  <c r="E72"/>
  <c r="H72"/>
  <c r="E73"/>
  <c r="E77"/>
  <c r="P78"/>
  <c r="P79"/>
  <c r="Q79"/>
  <c r="A1" i="104"/>
  <c r="A2"/>
  <c r="B2"/>
  <c r="C2"/>
  <c r="A4"/>
  <c r="D4"/>
  <c r="E4"/>
  <c r="F4"/>
  <c r="G4"/>
  <c r="H4"/>
  <c r="L4"/>
  <c r="P4"/>
  <c r="Q4"/>
  <c r="R4"/>
  <c r="S4"/>
  <c r="B7"/>
  <c r="C7"/>
  <c r="E73"/>
  <c r="E7"/>
  <c r="J9" s="1"/>
  <c r="F7"/>
  <c r="V7" s="1"/>
  <c r="H7"/>
  <c r="T7"/>
  <c r="C8"/>
  <c r="D8"/>
  <c r="E8"/>
  <c r="J10" s="1"/>
  <c r="F8"/>
  <c r="H8"/>
  <c r="J8"/>
  <c r="T8"/>
  <c r="T9"/>
  <c r="V9"/>
  <c r="T10"/>
  <c r="V10"/>
  <c r="B11"/>
  <c r="T11"/>
  <c r="T12"/>
  <c r="L13"/>
  <c r="T13"/>
  <c r="L14"/>
  <c r="T14"/>
  <c r="B15"/>
  <c r="C15"/>
  <c r="E15"/>
  <c r="F15"/>
  <c r="V11" s="1"/>
  <c r="H15"/>
  <c r="Q15"/>
  <c r="T15"/>
  <c r="C16"/>
  <c r="D16"/>
  <c r="E16"/>
  <c r="F16"/>
  <c r="H16"/>
  <c r="J16"/>
  <c r="Q16"/>
  <c r="T16"/>
  <c r="J17"/>
  <c r="J18"/>
  <c r="B19"/>
  <c r="C19"/>
  <c r="E19"/>
  <c r="V13"/>
  <c r="F19"/>
  <c r="H19"/>
  <c r="V19"/>
  <c r="C20"/>
  <c r="D20"/>
  <c r="E20"/>
  <c r="V14" s="1"/>
  <c r="F20"/>
  <c r="H20"/>
  <c r="V20"/>
  <c r="N21"/>
  <c r="N22"/>
  <c r="B23"/>
  <c r="C23"/>
  <c r="E23"/>
  <c r="V15"/>
  <c r="F23"/>
  <c r="H23"/>
  <c r="C24"/>
  <c r="D24"/>
  <c r="E24"/>
  <c r="F24"/>
  <c r="V16" s="1"/>
  <c r="H24"/>
  <c r="J24"/>
  <c r="J25"/>
  <c r="V25"/>
  <c r="J26"/>
  <c r="V26"/>
  <c r="B27"/>
  <c r="C27"/>
  <c r="E27"/>
  <c r="F27"/>
  <c r="V17"/>
  <c r="H27"/>
  <c r="C28"/>
  <c r="D28"/>
  <c r="E28"/>
  <c r="V18" s="1"/>
  <c r="F28"/>
  <c r="H28"/>
  <c r="L29"/>
  <c r="L30"/>
  <c r="B31"/>
  <c r="J32"/>
  <c r="B35"/>
  <c r="C35"/>
  <c r="E35"/>
  <c r="J33" s="1"/>
  <c r="F35"/>
  <c r="H35"/>
  <c r="V35"/>
  <c r="C36"/>
  <c r="D36"/>
  <c r="E36"/>
  <c r="V22" s="1"/>
  <c r="F36"/>
  <c r="H36"/>
  <c r="V36"/>
  <c r="P37"/>
  <c r="P38"/>
  <c r="B39"/>
  <c r="C39"/>
  <c r="E78" s="1"/>
  <c r="H78" s="1"/>
  <c r="E39"/>
  <c r="J41" s="1"/>
  <c r="F39"/>
  <c r="H39"/>
  <c r="C40"/>
  <c r="D40"/>
  <c r="E40"/>
  <c r="J42"/>
  <c r="F40"/>
  <c r="V24" s="1"/>
  <c r="H40"/>
  <c r="J40"/>
  <c r="B43"/>
  <c r="D44"/>
  <c r="L45"/>
  <c r="L46"/>
  <c r="B47"/>
  <c r="C47"/>
  <c r="E47"/>
  <c r="F47"/>
  <c r="H47"/>
  <c r="C48"/>
  <c r="D48"/>
  <c r="E48"/>
  <c r="F48"/>
  <c r="V28" s="1"/>
  <c r="H48"/>
  <c r="J48"/>
  <c r="J49"/>
  <c r="J50"/>
  <c r="B51"/>
  <c r="C51"/>
  <c r="E51"/>
  <c r="F51"/>
  <c r="H51"/>
  <c r="C52"/>
  <c r="D52"/>
  <c r="E52"/>
  <c r="F52"/>
  <c r="V30"/>
  <c r="H52"/>
  <c r="N53"/>
  <c r="N54"/>
  <c r="B55"/>
  <c r="C55"/>
  <c r="E55"/>
  <c r="F55"/>
  <c r="H55"/>
  <c r="C56"/>
  <c r="D56"/>
  <c r="E56"/>
  <c r="F56"/>
  <c r="V32"/>
  <c r="H56"/>
  <c r="J56"/>
  <c r="J57"/>
  <c r="J58"/>
  <c r="B59"/>
  <c r="C59"/>
  <c r="E59"/>
  <c r="F59"/>
  <c r="V33" s="1"/>
  <c r="H59"/>
  <c r="C60"/>
  <c r="D60"/>
  <c r="E60"/>
  <c r="F60"/>
  <c r="V34" s="1"/>
  <c r="H60"/>
  <c r="L61"/>
  <c r="L62"/>
  <c r="B63"/>
  <c r="C64"/>
  <c r="J64"/>
  <c r="B67"/>
  <c r="C67"/>
  <c r="E67"/>
  <c r="J65" s="1"/>
  <c r="F67"/>
  <c r="V37" s="1"/>
  <c r="H67"/>
  <c r="D68"/>
  <c r="C68"/>
  <c r="E68"/>
  <c r="J66"/>
  <c r="F68"/>
  <c r="V38"/>
  <c r="H68"/>
  <c r="E72"/>
  <c r="H72" s="1"/>
  <c r="P78"/>
  <c r="R78"/>
  <c r="P79"/>
  <c r="Q79"/>
  <c r="R79"/>
  <c r="S79"/>
  <c r="A80"/>
  <c r="A81"/>
  <c r="B81"/>
  <c r="C81"/>
  <c r="A83"/>
  <c r="D83"/>
  <c r="E83"/>
  <c r="F83"/>
  <c r="G83"/>
  <c r="H83"/>
  <c r="L83"/>
  <c r="P83"/>
  <c r="Q83"/>
  <c r="R83"/>
  <c r="S83"/>
  <c r="B86"/>
  <c r="C86"/>
  <c r="E86"/>
  <c r="F86"/>
  <c r="H86"/>
  <c r="C87"/>
  <c r="D87"/>
  <c r="E87"/>
  <c r="J89"/>
  <c r="F87"/>
  <c r="H87"/>
  <c r="J87"/>
  <c r="J88"/>
  <c r="B90"/>
  <c r="H90"/>
  <c r="L92"/>
  <c r="L93"/>
  <c r="B94"/>
  <c r="C94"/>
  <c r="E94"/>
  <c r="F94"/>
  <c r="H94"/>
  <c r="C95"/>
  <c r="D95"/>
  <c r="E95"/>
  <c r="F95"/>
  <c r="H95"/>
  <c r="J95"/>
  <c r="P95"/>
  <c r="Q94"/>
  <c r="J96"/>
  <c r="J97"/>
  <c r="B98"/>
  <c r="C98"/>
  <c r="E98"/>
  <c r="F98"/>
  <c r="H98"/>
  <c r="C99"/>
  <c r="D99"/>
  <c r="E99"/>
  <c r="F99"/>
  <c r="H99"/>
  <c r="N100"/>
  <c r="N101"/>
  <c r="B102"/>
  <c r="C102"/>
  <c r="E102"/>
  <c r="F102"/>
  <c r="H102"/>
  <c r="C103"/>
  <c r="D103"/>
  <c r="E103"/>
  <c r="F103"/>
  <c r="H103"/>
  <c r="J103"/>
  <c r="J104"/>
  <c r="J105"/>
  <c r="B106"/>
  <c r="C106"/>
  <c r="E106"/>
  <c r="F106"/>
  <c r="H106"/>
  <c r="C107"/>
  <c r="D107"/>
  <c r="E107"/>
  <c r="F107"/>
  <c r="H107"/>
  <c r="L108"/>
  <c r="L109"/>
  <c r="B110"/>
  <c r="J111"/>
  <c r="B114"/>
  <c r="C114"/>
  <c r="E79" s="1"/>
  <c r="E114"/>
  <c r="J112"/>
  <c r="F114"/>
  <c r="H114"/>
  <c r="C115"/>
  <c r="D115"/>
  <c r="E115"/>
  <c r="J113" s="1"/>
  <c r="F115"/>
  <c r="H115"/>
  <c r="P116"/>
  <c r="P117"/>
  <c r="O18"/>
  <c r="B118"/>
  <c r="C118"/>
  <c r="E118"/>
  <c r="J120"/>
  <c r="F118"/>
  <c r="H118"/>
  <c r="C119"/>
  <c r="D119"/>
  <c r="E119"/>
  <c r="J121"/>
  <c r="F119"/>
  <c r="H119"/>
  <c r="J119"/>
  <c r="B122"/>
  <c r="L124"/>
  <c r="L125"/>
  <c r="B126"/>
  <c r="C126"/>
  <c r="E126"/>
  <c r="F126"/>
  <c r="H126"/>
  <c r="C127"/>
  <c r="D127"/>
  <c r="E127"/>
  <c r="F127"/>
  <c r="H127"/>
  <c r="J127"/>
  <c r="J128"/>
  <c r="J129"/>
  <c r="B130"/>
  <c r="C130"/>
  <c r="E130"/>
  <c r="F130"/>
  <c r="H130"/>
  <c r="C131"/>
  <c r="D131"/>
  <c r="E131"/>
  <c r="F131"/>
  <c r="H131"/>
  <c r="N132"/>
  <c r="N133"/>
  <c r="B134"/>
  <c r="C134"/>
  <c r="E134"/>
  <c r="F134"/>
  <c r="H134"/>
  <c r="C135"/>
  <c r="D135"/>
  <c r="E135"/>
  <c r="F135"/>
  <c r="H135"/>
  <c r="J135"/>
  <c r="J136"/>
  <c r="J137"/>
  <c r="B138"/>
  <c r="C138"/>
  <c r="E138"/>
  <c r="F138"/>
  <c r="H138"/>
  <c r="C139"/>
  <c r="D139"/>
  <c r="E139"/>
  <c r="F139"/>
  <c r="H139"/>
  <c r="L140"/>
  <c r="L141"/>
  <c r="B142"/>
  <c r="J143"/>
  <c r="B146"/>
  <c r="C146"/>
  <c r="E146"/>
  <c r="J144"/>
  <c r="F146"/>
  <c r="H146"/>
  <c r="C147"/>
  <c r="D147"/>
  <c r="E147"/>
  <c r="J145"/>
  <c r="F147"/>
  <c r="H147"/>
  <c r="P157"/>
  <c r="R157"/>
  <c r="P158"/>
  <c r="Q158"/>
  <c r="R158"/>
  <c r="S158"/>
  <c r="A1" i="85"/>
  <c r="A2"/>
  <c r="B2"/>
  <c r="C2"/>
  <c r="A5"/>
  <c r="C5"/>
  <c r="D5"/>
  <c r="S5"/>
  <c r="Z5"/>
  <c r="AH8"/>
  <c r="AI8"/>
  <c r="AQ8"/>
  <c r="AR8"/>
  <c r="AS8"/>
  <c r="AH9"/>
  <c r="AI9"/>
  <c r="AQ9"/>
  <c r="AH10"/>
  <c r="AI10"/>
  <c r="AQ10"/>
  <c r="AR10"/>
  <c r="AS10"/>
  <c r="AH11"/>
  <c r="AI11"/>
  <c r="AQ11"/>
  <c r="AH12"/>
  <c r="AI12"/>
  <c r="AQ12"/>
  <c r="AR12"/>
  <c r="AS12"/>
  <c r="AH13"/>
  <c r="AI13"/>
  <c r="AQ13"/>
  <c r="AH14"/>
  <c r="AI14"/>
  <c r="AQ14"/>
  <c r="AR14"/>
  <c r="AS14"/>
  <c r="AH15"/>
  <c r="AI15"/>
  <c r="AQ15"/>
  <c r="AH16"/>
  <c r="AI16"/>
  <c r="AQ16"/>
  <c r="AR16"/>
  <c r="AS16"/>
  <c r="AH17"/>
  <c r="AI17"/>
  <c r="AQ17"/>
  <c r="AH18"/>
  <c r="AI18"/>
  <c r="AQ18"/>
  <c r="AR18"/>
  <c r="AS18"/>
  <c r="AH19"/>
  <c r="AI19"/>
  <c r="AQ19"/>
  <c r="AH20"/>
  <c r="AI20"/>
  <c r="AQ20"/>
  <c r="AR20"/>
  <c r="AS20"/>
  <c r="AH21"/>
  <c r="AI21"/>
  <c r="AQ21"/>
  <c r="AH22"/>
  <c r="AI22"/>
  <c r="AQ22"/>
  <c r="AR22"/>
  <c r="AS22"/>
  <c r="AH23"/>
  <c r="AI23"/>
  <c r="AQ23"/>
  <c r="AH24"/>
  <c r="AI24"/>
  <c r="AQ24"/>
  <c r="AR24"/>
  <c r="AS24"/>
  <c r="AH25"/>
  <c r="AI25"/>
  <c r="AQ25"/>
  <c r="AH26"/>
  <c r="AI26"/>
  <c r="AQ26"/>
  <c r="AR26"/>
  <c r="AS26"/>
  <c r="AH27"/>
  <c r="AI27"/>
  <c r="AQ27"/>
  <c r="AH28"/>
  <c r="AI28"/>
  <c r="AQ28"/>
  <c r="AR28"/>
  <c r="AS28"/>
  <c r="AH29"/>
  <c r="AI29"/>
  <c r="AQ29"/>
  <c r="AH30"/>
  <c r="AI30"/>
  <c r="AQ30"/>
  <c r="AR30"/>
  <c r="AS30"/>
  <c r="AH31"/>
  <c r="AI31"/>
  <c r="AQ31"/>
  <c r="AH32"/>
  <c r="AI32"/>
  <c r="AQ32"/>
  <c r="AR32"/>
  <c r="AS32"/>
  <c r="AH33"/>
  <c r="AI33"/>
  <c r="AQ33"/>
  <c r="AH34"/>
  <c r="AI34"/>
  <c r="AQ34"/>
  <c r="AR34"/>
  <c r="AS34"/>
  <c r="AH35"/>
  <c r="AI35"/>
  <c r="AQ35"/>
  <c r="AH36"/>
  <c r="AI36"/>
  <c r="AQ36"/>
  <c r="AR36"/>
  <c r="AS36"/>
  <c r="AH37"/>
  <c r="AI37"/>
  <c r="AQ37"/>
  <c r="AH38"/>
  <c r="AI38"/>
  <c r="AQ38"/>
  <c r="AR38"/>
  <c r="AS38"/>
  <c r="AH39"/>
  <c r="AI39"/>
  <c r="AQ39"/>
  <c r="AH40"/>
  <c r="AI40"/>
  <c r="AQ40"/>
  <c r="AR40"/>
  <c r="AS40"/>
  <c r="AH41"/>
  <c r="AI41"/>
  <c r="AQ41"/>
  <c r="AH42"/>
  <c r="AI42"/>
  <c r="AQ42"/>
  <c r="AR42"/>
  <c r="AS42"/>
  <c r="AH43"/>
  <c r="AI43"/>
  <c r="AQ43"/>
  <c r="AH44"/>
  <c r="AI44"/>
  <c r="AQ44"/>
  <c r="AR44"/>
  <c r="AS44"/>
  <c r="AH45"/>
  <c r="AI45"/>
  <c r="AQ45"/>
  <c r="AR46"/>
  <c r="AR47"/>
  <c r="AR48"/>
  <c r="AR49"/>
  <c r="AR50"/>
  <c r="AR51"/>
  <c r="AR52"/>
  <c r="AR53"/>
  <c r="AR54"/>
  <c r="AR55"/>
  <c r="AR56"/>
  <c r="AR57"/>
  <c r="AR58"/>
  <c r="AR59"/>
  <c r="AR60"/>
  <c r="AR61"/>
  <c r="AR62"/>
  <c r="AR63"/>
  <c r="AR64"/>
  <c r="AR65"/>
  <c r="AR66"/>
  <c r="AR67"/>
  <c r="AR68"/>
  <c r="AR69"/>
  <c r="AR70"/>
  <c r="AR71"/>
  <c r="AR72"/>
  <c r="AR73"/>
  <c r="AR74"/>
  <c r="AR75"/>
  <c r="AR76"/>
  <c r="AR77"/>
  <c r="AR78"/>
  <c r="AR79"/>
  <c r="AR80"/>
  <c r="AR81"/>
  <c r="AR82"/>
  <c r="AR83"/>
  <c r="AR84"/>
  <c r="AR85"/>
  <c r="AR86"/>
  <c r="AR87"/>
  <c r="AR88"/>
  <c r="AR89"/>
  <c r="AR90"/>
  <c r="AR91"/>
  <c r="AR92"/>
  <c r="AR93"/>
  <c r="AR94"/>
  <c r="AR95"/>
  <c r="AR96"/>
  <c r="AR97"/>
  <c r="AR98"/>
  <c r="AR99"/>
  <c r="AR100"/>
  <c r="AR101"/>
  <c r="AR102"/>
  <c r="AR103"/>
  <c r="AR104"/>
  <c r="AR105"/>
  <c r="AR106"/>
  <c r="AR107"/>
  <c r="AR108"/>
  <c r="AR109"/>
  <c r="AR110"/>
  <c r="AR111"/>
  <c r="AR112"/>
  <c r="AR113"/>
  <c r="AR114"/>
  <c r="AR115"/>
  <c r="AR116"/>
  <c r="AR117"/>
  <c r="AR118"/>
  <c r="AR119"/>
  <c r="AR120"/>
  <c r="AR121"/>
  <c r="AR122"/>
  <c r="AR123"/>
  <c r="AR124"/>
  <c r="AR125"/>
  <c r="AR126"/>
  <c r="AR127"/>
  <c r="A1" i="86"/>
  <c r="A2"/>
  <c r="B2"/>
  <c r="C2"/>
  <c r="A5"/>
  <c r="C5"/>
  <c r="D5"/>
  <c r="T5"/>
  <c r="Z5"/>
  <c r="BO5"/>
  <c r="AH8"/>
  <c r="AI8"/>
  <c r="AQ8"/>
  <c r="AR8"/>
  <c r="AS8"/>
  <c r="AX8"/>
  <c r="BF8"/>
  <c r="BG8"/>
  <c r="BH8"/>
  <c r="BL8"/>
  <c r="BP8"/>
  <c r="BQ8"/>
  <c r="BR8"/>
  <c r="AH9"/>
  <c r="AI9"/>
  <c r="AQ9"/>
  <c r="BA9"/>
  <c r="BP9"/>
  <c r="BB9"/>
  <c r="BJ9"/>
  <c r="BK9"/>
  <c r="BL9"/>
  <c r="AH10"/>
  <c r="AI10"/>
  <c r="AQ10"/>
  <c r="AR10"/>
  <c r="AS10"/>
  <c r="BJ10"/>
  <c r="BP10"/>
  <c r="BQ10"/>
  <c r="BR10"/>
  <c r="AH11"/>
  <c r="AI11"/>
  <c r="AQ11"/>
  <c r="BJ11"/>
  <c r="BP11"/>
  <c r="BQ11"/>
  <c r="BR11"/>
  <c r="AH12"/>
  <c r="AI12"/>
  <c r="AQ12"/>
  <c r="AR12"/>
  <c r="AS12"/>
  <c r="BJ12"/>
  <c r="BP12"/>
  <c r="BQ12"/>
  <c r="BR12"/>
  <c r="AH13"/>
  <c r="AI13"/>
  <c r="AQ13"/>
  <c r="BA13"/>
  <c r="BP13"/>
  <c r="BB13"/>
  <c r="BJ13"/>
  <c r="BK13"/>
  <c r="BL13"/>
  <c r="AH14"/>
  <c r="AI14"/>
  <c r="AQ14"/>
  <c r="AR14"/>
  <c r="AS14"/>
  <c r="BA14"/>
  <c r="BB14"/>
  <c r="BJ14"/>
  <c r="BP14"/>
  <c r="BQ14"/>
  <c r="BR14"/>
  <c r="AH15"/>
  <c r="AI15"/>
  <c r="AQ15"/>
  <c r="BA15"/>
  <c r="BP15"/>
  <c r="BB15"/>
  <c r="BJ15"/>
  <c r="AH16"/>
  <c r="AI16"/>
  <c r="AQ16"/>
  <c r="AR16"/>
  <c r="AS16"/>
  <c r="BA16"/>
  <c r="BB16"/>
  <c r="BJ16"/>
  <c r="BP16"/>
  <c r="BQ16"/>
  <c r="BR16"/>
  <c r="AH17"/>
  <c r="AI17"/>
  <c r="AQ17"/>
  <c r="BA17"/>
  <c r="BP17"/>
  <c r="BB17"/>
  <c r="BJ17"/>
  <c r="AH18"/>
  <c r="AI18"/>
  <c r="AQ18"/>
  <c r="AR18"/>
  <c r="AS18"/>
  <c r="BA18"/>
  <c r="BB18"/>
  <c r="BJ18"/>
  <c r="BP18"/>
  <c r="BQ18"/>
  <c r="BR18"/>
  <c r="AH19"/>
  <c r="AI19"/>
  <c r="AQ19"/>
  <c r="BA19"/>
  <c r="BP19"/>
  <c r="BB19"/>
  <c r="BJ19"/>
  <c r="AH20"/>
  <c r="AI20"/>
  <c r="AQ20"/>
  <c r="AR20"/>
  <c r="AS20"/>
  <c r="BA20"/>
  <c r="BB20"/>
  <c r="BJ20"/>
  <c r="BP20"/>
  <c r="BQ20"/>
  <c r="BR20"/>
  <c r="AH21"/>
  <c r="AI21"/>
  <c r="AQ21"/>
  <c r="BA21"/>
  <c r="BP21"/>
  <c r="BB21"/>
  <c r="BJ21"/>
  <c r="AH22"/>
  <c r="AI22"/>
  <c r="AQ22"/>
  <c r="AR22"/>
  <c r="AS22"/>
  <c r="BA22"/>
  <c r="BB22"/>
  <c r="BJ22"/>
  <c r="BP22"/>
  <c r="BQ22"/>
  <c r="BR22"/>
  <c r="AH23"/>
  <c r="AI23"/>
  <c r="AQ23"/>
  <c r="BA23"/>
  <c r="BP23"/>
  <c r="BB23"/>
  <c r="BJ23"/>
  <c r="AH24"/>
  <c r="AI24"/>
  <c r="AQ24"/>
  <c r="AR24"/>
  <c r="BA24"/>
  <c r="BB24"/>
  <c r="BP24"/>
  <c r="BQ24"/>
  <c r="BR24"/>
  <c r="AH25"/>
  <c r="AI25"/>
  <c r="AQ25"/>
  <c r="AR25"/>
  <c r="BA25"/>
  <c r="BB25"/>
  <c r="BP25"/>
  <c r="AH26"/>
  <c r="AI26"/>
  <c r="AQ26"/>
  <c r="AR26"/>
  <c r="BA26"/>
  <c r="BB26"/>
  <c r="BP26"/>
  <c r="BQ26"/>
  <c r="BR26"/>
  <c r="AH27"/>
  <c r="AI27"/>
  <c r="AQ27"/>
  <c r="AR27"/>
  <c r="BA27"/>
  <c r="BB27"/>
  <c r="BP27"/>
  <c r="AH28"/>
  <c r="AI28"/>
  <c r="AQ28"/>
  <c r="AR28"/>
  <c r="BA28"/>
  <c r="BB28"/>
  <c r="BP28"/>
  <c r="BQ28"/>
  <c r="BR28"/>
  <c r="AH29"/>
  <c r="AI29"/>
  <c r="AQ29"/>
  <c r="AR29"/>
  <c r="BA29"/>
  <c r="BB29"/>
  <c r="BP29"/>
  <c r="AH30"/>
  <c r="AI30"/>
  <c r="AQ30"/>
  <c r="AR30"/>
  <c r="BA30"/>
  <c r="BB30"/>
  <c r="BP30"/>
  <c r="BQ30"/>
  <c r="BR30"/>
  <c r="AH31"/>
  <c r="AI31"/>
  <c r="AQ31"/>
  <c r="AR31"/>
  <c r="BA31"/>
  <c r="BB31"/>
  <c r="BP31"/>
  <c r="AH32"/>
  <c r="AI32"/>
  <c r="AR32"/>
  <c r="BA32"/>
  <c r="BB32"/>
  <c r="BP32"/>
  <c r="AH33"/>
  <c r="AI33"/>
  <c r="AR33"/>
  <c r="AH34"/>
  <c r="AI34"/>
  <c r="AR34"/>
  <c r="AH35"/>
  <c r="AI35"/>
  <c r="AR35"/>
  <c r="AH36"/>
  <c r="AI36"/>
  <c r="AR36"/>
  <c r="AH37"/>
  <c r="AI37"/>
  <c r="AR37"/>
  <c r="AH38"/>
  <c r="AI38"/>
  <c r="AR38"/>
  <c r="AH39"/>
  <c r="AI39"/>
  <c r="AR39"/>
  <c r="AH40"/>
  <c r="AI40"/>
  <c r="AR40"/>
  <c r="AH41"/>
  <c r="AI41"/>
  <c r="AR41"/>
  <c r="AH42"/>
  <c r="AI42"/>
  <c r="AR42"/>
  <c r="AH43"/>
  <c r="AI43"/>
  <c r="AR43"/>
  <c r="AH44"/>
  <c r="AI44"/>
  <c r="AR44"/>
  <c r="AH45"/>
  <c r="AI45"/>
  <c r="AR45"/>
  <c r="A1" i="17"/>
  <c r="V1"/>
  <c r="A2"/>
  <c r="B2"/>
  <c r="C2"/>
  <c r="V2"/>
  <c r="W2"/>
  <c r="X2"/>
  <c r="Y2"/>
  <c r="A4"/>
  <c r="D4"/>
  <c r="F4"/>
  <c r="J4"/>
  <c r="L4"/>
  <c r="Q4"/>
  <c r="B7"/>
  <c r="C7"/>
  <c r="E7"/>
  <c r="F7"/>
  <c r="H7"/>
  <c r="I7"/>
  <c r="T7"/>
  <c r="U7"/>
  <c r="W7"/>
  <c r="Y7" s="1"/>
  <c r="Z7" s="1"/>
  <c r="X7"/>
  <c r="J8"/>
  <c r="K8"/>
  <c r="T8"/>
  <c r="U8"/>
  <c r="W8"/>
  <c r="Y8" s="1"/>
  <c r="X8"/>
  <c r="Z8"/>
  <c r="AA8" s="1"/>
  <c r="AB8" s="1"/>
  <c r="B9"/>
  <c r="C9"/>
  <c r="AF46"/>
  <c r="E9"/>
  <c r="F9"/>
  <c r="H9"/>
  <c r="I9"/>
  <c r="T9"/>
  <c r="U9"/>
  <c r="W9"/>
  <c r="Y9"/>
  <c r="X9"/>
  <c r="L10"/>
  <c r="M10"/>
  <c r="T10"/>
  <c r="U10"/>
  <c r="W10"/>
  <c r="Y10"/>
  <c r="Z10"/>
  <c r="AA10" s="1"/>
  <c r="X10"/>
  <c r="B11"/>
  <c r="C11"/>
  <c r="AF47"/>
  <c r="E11"/>
  <c r="F11"/>
  <c r="H11"/>
  <c r="I11"/>
  <c r="T11"/>
  <c r="U11"/>
  <c r="W11"/>
  <c r="Y11"/>
  <c r="Z11"/>
  <c r="AA11" s="1"/>
  <c r="AB11" s="1"/>
  <c r="X11"/>
  <c r="J12"/>
  <c r="K12"/>
  <c r="T12"/>
  <c r="U12"/>
  <c r="W12"/>
  <c r="Y12"/>
  <c r="Z12" s="1"/>
  <c r="AA12"/>
  <c r="AB12" s="1"/>
  <c r="X12"/>
  <c r="B13"/>
  <c r="C13"/>
  <c r="AF48"/>
  <c r="E13"/>
  <c r="F13"/>
  <c r="H13"/>
  <c r="I13"/>
  <c r="T13"/>
  <c r="U13"/>
  <c r="W13"/>
  <c r="Y13"/>
  <c r="X13"/>
  <c r="Z13"/>
  <c r="AA13" s="1"/>
  <c r="AB13" s="1"/>
  <c r="AC13" s="1"/>
  <c r="AD13" s="1"/>
  <c r="N14"/>
  <c r="O14"/>
  <c r="T14"/>
  <c r="U14"/>
  <c r="W14"/>
  <c r="Y14" s="1"/>
  <c r="Z14"/>
  <c r="AA14" s="1"/>
  <c r="AB14" s="1"/>
  <c r="AC14" s="1"/>
  <c r="AD14" s="1"/>
  <c r="X14"/>
  <c r="B15"/>
  <c r="C15"/>
  <c r="AF49" s="1"/>
  <c r="E15"/>
  <c r="F15"/>
  <c r="H15"/>
  <c r="I15"/>
  <c r="T15"/>
  <c r="U15"/>
  <c r="W15"/>
  <c r="Y15" s="1"/>
  <c r="Z15" s="1"/>
  <c r="X15"/>
  <c r="J16"/>
  <c r="K16"/>
  <c r="T16"/>
  <c r="U16"/>
  <c r="W16"/>
  <c r="Y16" s="1"/>
  <c r="X16"/>
  <c r="Z16"/>
  <c r="AA16" s="1"/>
  <c r="B17"/>
  <c r="C17"/>
  <c r="E17"/>
  <c r="F17"/>
  <c r="H17"/>
  <c r="I17"/>
  <c r="U17"/>
  <c r="W17"/>
  <c r="Y17" s="1"/>
  <c r="Z17" s="1"/>
  <c r="AA17" s="1"/>
  <c r="AB17" s="1"/>
  <c r="AC17" s="1"/>
  <c r="AD17" s="1"/>
  <c r="X17"/>
  <c r="L18"/>
  <c r="M18"/>
  <c r="U18"/>
  <c r="W18"/>
  <c r="Y18"/>
  <c r="Z18" s="1"/>
  <c r="AA18"/>
  <c r="AB18" s="1"/>
  <c r="X18"/>
  <c r="B19"/>
  <c r="C19"/>
  <c r="AF51" s="1"/>
  <c r="E19"/>
  <c r="F19"/>
  <c r="H19"/>
  <c r="I19"/>
  <c r="U19"/>
  <c r="W19"/>
  <c r="Y19"/>
  <c r="Z19" s="1"/>
  <c r="AA19" s="1"/>
  <c r="X19"/>
  <c r="J20"/>
  <c r="K20"/>
  <c r="U20"/>
  <c r="W20"/>
  <c r="X20"/>
  <c r="Y20"/>
  <c r="Z20"/>
  <c r="AA20" s="1"/>
  <c r="AB20"/>
  <c r="AC20"/>
  <c r="AD20" s="1"/>
  <c r="B21"/>
  <c r="C21"/>
  <c r="AF52"/>
  <c r="E21"/>
  <c r="F21"/>
  <c r="H21"/>
  <c r="I21"/>
  <c r="U21"/>
  <c r="W21"/>
  <c r="Y21"/>
  <c r="Z21"/>
  <c r="X21"/>
  <c r="P22"/>
  <c r="Q22"/>
  <c r="U22"/>
  <c r="W22"/>
  <c r="Y22" s="1"/>
  <c r="Z22"/>
  <c r="X22"/>
  <c r="B23"/>
  <c r="C23"/>
  <c r="AF53"/>
  <c r="E23"/>
  <c r="F23"/>
  <c r="H23"/>
  <c r="I23"/>
  <c r="U23"/>
  <c r="W23"/>
  <c r="Y23" s="1"/>
  <c r="X23"/>
  <c r="J24"/>
  <c r="K24"/>
  <c r="U24"/>
  <c r="W24"/>
  <c r="Y24"/>
  <c r="Z24" s="1"/>
  <c r="X24"/>
  <c r="AA24"/>
  <c r="AB24" s="1"/>
  <c r="AC24" s="1"/>
  <c r="AD24" s="1"/>
  <c r="B25"/>
  <c r="C25"/>
  <c r="AF54" s="1"/>
  <c r="E25"/>
  <c r="F25"/>
  <c r="H25"/>
  <c r="I25"/>
  <c r="U25"/>
  <c r="W25"/>
  <c r="Y25"/>
  <c r="Z25" s="1"/>
  <c r="AA25" s="1"/>
  <c r="AB25" s="1"/>
  <c r="AC25" s="1"/>
  <c r="AD25" s="1"/>
  <c r="X25"/>
  <c r="L26"/>
  <c r="M26"/>
  <c r="U26"/>
  <c r="W26"/>
  <c r="Y26"/>
  <c r="Z26"/>
  <c r="AA26" s="1"/>
  <c r="X26"/>
  <c r="B27"/>
  <c r="C27"/>
  <c r="AF55" s="1"/>
  <c r="E27"/>
  <c r="F27"/>
  <c r="H27"/>
  <c r="I27"/>
  <c r="U27"/>
  <c r="W27"/>
  <c r="Y27"/>
  <c r="Z27" s="1"/>
  <c r="X27"/>
  <c r="AA27"/>
  <c r="AB27" s="1"/>
  <c r="J28"/>
  <c r="K28"/>
  <c r="U28"/>
  <c r="W28"/>
  <c r="Y28"/>
  <c r="Z28" s="1"/>
  <c r="AA28" s="1"/>
  <c r="X28"/>
  <c r="B29"/>
  <c r="C29"/>
  <c r="AF56" s="1"/>
  <c r="E29"/>
  <c r="F29"/>
  <c r="H29"/>
  <c r="I29"/>
  <c r="U29"/>
  <c r="W29"/>
  <c r="Y29" s="1"/>
  <c r="X29"/>
  <c r="N30"/>
  <c r="O30"/>
  <c r="U30"/>
  <c r="W30"/>
  <c r="Y30" s="1"/>
  <c r="X30"/>
  <c r="B31"/>
  <c r="C31"/>
  <c r="AF57" s="1"/>
  <c r="E31"/>
  <c r="F31"/>
  <c r="H31"/>
  <c r="I31"/>
  <c r="U31"/>
  <c r="W31"/>
  <c r="Y31" s="1"/>
  <c r="Z31" s="1"/>
  <c r="AA31" s="1"/>
  <c r="AB31" s="1"/>
  <c r="AC31" s="1"/>
  <c r="AD31" s="1"/>
  <c r="X31"/>
  <c r="J32"/>
  <c r="K32"/>
  <c r="U32"/>
  <c r="W32"/>
  <c r="Y32"/>
  <c r="Z32" s="1"/>
  <c r="AA32" s="1"/>
  <c r="X32"/>
  <c r="B33"/>
  <c r="C33"/>
  <c r="AF58"/>
  <c r="E33"/>
  <c r="F33"/>
  <c r="H33"/>
  <c r="I33"/>
  <c r="U33"/>
  <c r="W33"/>
  <c r="Y33" s="1"/>
  <c r="X33"/>
  <c r="L34"/>
  <c r="M34"/>
  <c r="U34"/>
  <c r="W34"/>
  <c r="X34"/>
  <c r="Y34"/>
  <c r="Z34"/>
  <c r="AA34" s="1"/>
  <c r="AB34"/>
  <c r="AC34"/>
  <c r="AD34" s="1"/>
  <c r="B35"/>
  <c r="C35"/>
  <c r="AF59" s="1"/>
  <c r="E35"/>
  <c r="F35"/>
  <c r="H35"/>
  <c r="I35"/>
  <c r="U35"/>
  <c r="W35"/>
  <c r="Y35" s="1"/>
  <c r="X35"/>
  <c r="Z35"/>
  <c r="AA35" s="1"/>
  <c r="J36"/>
  <c r="K36"/>
  <c r="U36"/>
  <c r="W36"/>
  <c r="Y36" s="1"/>
  <c r="X36"/>
  <c r="Z36"/>
  <c r="AA36" s="1"/>
  <c r="B37"/>
  <c r="C37"/>
  <c r="AF60"/>
  <c r="E37"/>
  <c r="F37"/>
  <c r="H37"/>
  <c r="I37"/>
  <c r="U37"/>
  <c r="W37"/>
  <c r="Y37"/>
  <c r="Z37"/>
  <c r="AA37" s="1"/>
  <c r="AB37" s="1"/>
  <c r="AC37" s="1"/>
  <c r="AD37" s="1"/>
  <c r="X37"/>
  <c r="P38"/>
  <c r="S38"/>
  <c r="U38"/>
  <c r="W38"/>
  <c r="X38"/>
  <c r="Y38"/>
  <c r="Z38"/>
  <c r="AA38" s="1"/>
  <c r="B39"/>
  <c r="C39"/>
  <c r="AF61" s="1"/>
  <c r="E39"/>
  <c r="F39"/>
  <c r="H39"/>
  <c r="I39"/>
  <c r="U39"/>
  <c r="J40"/>
  <c r="K40"/>
  <c r="U40"/>
  <c r="W40"/>
  <c r="B41"/>
  <c r="C41"/>
  <c r="AF62" s="1"/>
  <c r="E41"/>
  <c r="F41"/>
  <c r="H41"/>
  <c r="I41"/>
  <c r="U41"/>
  <c r="L42"/>
  <c r="M42"/>
  <c r="U42"/>
  <c r="B43"/>
  <c r="C43"/>
  <c r="E43"/>
  <c r="F43"/>
  <c r="H43"/>
  <c r="I43"/>
  <c r="U43"/>
  <c r="J44"/>
  <c r="K44"/>
  <c r="U44"/>
  <c r="B45"/>
  <c r="C45"/>
  <c r="E45"/>
  <c r="F45"/>
  <c r="H45"/>
  <c r="I45"/>
  <c r="U45"/>
  <c r="W45"/>
  <c r="X45"/>
  <c r="Y45"/>
  <c r="Z45"/>
  <c r="AA45"/>
  <c r="AB45"/>
  <c r="AC45"/>
  <c r="AG45"/>
  <c r="AH45"/>
  <c r="N46"/>
  <c r="O46"/>
  <c r="U46"/>
  <c r="W46"/>
  <c r="Y46"/>
  <c r="AE46" s="1"/>
  <c r="X46"/>
  <c r="Z46"/>
  <c r="AA46"/>
  <c r="AB46"/>
  <c r="AC46"/>
  <c r="AG46"/>
  <c r="AH46"/>
  <c r="B47"/>
  <c r="C47"/>
  <c r="AF65" s="1"/>
  <c r="E47"/>
  <c r="F47"/>
  <c r="H47"/>
  <c r="I47"/>
  <c r="U47"/>
  <c r="W47"/>
  <c r="Y47" s="1"/>
  <c r="X47"/>
  <c r="Z47"/>
  <c r="AA47"/>
  <c r="AB47"/>
  <c r="AC47"/>
  <c r="AG47"/>
  <c r="AH47"/>
  <c r="J48"/>
  <c r="K48"/>
  <c r="U48"/>
  <c r="W48"/>
  <c r="Y48"/>
  <c r="X48"/>
  <c r="Z48"/>
  <c r="AA48"/>
  <c r="AB48"/>
  <c r="AC48"/>
  <c r="AG48"/>
  <c r="AH48"/>
  <c r="B49"/>
  <c r="C49"/>
  <c r="AF66" s="1"/>
  <c r="E49"/>
  <c r="F49"/>
  <c r="H49"/>
  <c r="I49"/>
  <c r="U49"/>
  <c r="W49"/>
  <c r="X49"/>
  <c r="Y49"/>
  <c r="Z49"/>
  <c r="AA49"/>
  <c r="AB49"/>
  <c r="AC49"/>
  <c r="AG49"/>
  <c r="AH49"/>
  <c r="L50"/>
  <c r="M50"/>
  <c r="U50"/>
  <c r="W50"/>
  <c r="Y50" s="1"/>
  <c r="X50"/>
  <c r="Z50"/>
  <c r="AA50"/>
  <c r="AB50"/>
  <c r="AC50"/>
  <c r="AF50"/>
  <c r="AG50"/>
  <c r="AH50"/>
  <c r="B51"/>
  <c r="C51"/>
  <c r="AF67" s="1"/>
  <c r="E51"/>
  <c r="F51"/>
  <c r="H51"/>
  <c r="I51"/>
  <c r="U51"/>
  <c r="W51"/>
  <c r="Y51" s="1"/>
  <c r="X51"/>
  <c r="Z51"/>
  <c r="Z77" s="1"/>
  <c r="AA51"/>
  <c r="AB51"/>
  <c r="AC51"/>
  <c r="AG51"/>
  <c r="AH51"/>
  <c r="J52"/>
  <c r="K52"/>
  <c r="U52"/>
  <c r="W52"/>
  <c r="Y52"/>
  <c r="X52"/>
  <c r="Z52"/>
  <c r="AA52"/>
  <c r="AB52"/>
  <c r="AC52"/>
  <c r="AG52"/>
  <c r="AH52"/>
  <c r="B53"/>
  <c r="C53"/>
  <c r="E53"/>
  <c r="F53"/>
  <c r="H53"/>
  <c r="I53"/>
  <c r="U53"/>
  <c r="W53"/>
  <c r="Y53" s="1"/>
  <c r="X53"/>
  <c r="Z53"/>
  <c r="AA53"/>
  <c r="AB53"/>
  <c r="AC53"/>
  <c r="AG53"/>
  <c r="AH53"/>
  <c r="P54"/>
  <c r="Q54"/>
  <c r="U54"/>
  <c r="W54"/>
  <c r="Y54" s="1"/>
  <c r="X54"/>
  <c r="Z54"/>
  <c r="AA54"/>
  <c r="AB54"/>
  <c r="AC54"/>
  <c r="AG54"/>
  <c r="AH54"/>
  <c r="B55"/>
  <c r="C55"/>
  <c r="AF69"/>
  <c r="E55"/>
  <c r="F55"/>
  <c r="H55"/>
  <c r="I55"/>
  <c r="U55"/>
  <c r="W55"/>
  <c r="X55"/>
  <c r="Y55"/>
  <c r="AE55" s="1"/>
  <c r="Z55"/>
  <c r="AA55"/>
  <c r="AB55"/>
  <c r="AC55"/>
  <c r="AG55"/>
  <c r="AH55"/>
  <c r="J56"/>
  <c r="K56"/>
  <c r="U56"/>
  <c r="W56"/>
  <c r="Y56"/>
  <c r="X56"/>
  <c r="Z56"/>
  <c r="AA56"/>
  <c r="AB56"/>
  <c r="AC56"/>
  <c r="AG56"/>
  <c r="AH56"/>
  <c r="B57"/>
  <c r="C57"/>
  <c r="AF70" s="1"/>
  <c r="E57"/>
  <c r="F57"/>
  <c r="H57"/>
  <c r="I57"/>
  <c r="U57"/>
  <c r="W57"/>
  <c r="Y57" s="1"/>
  <c r="X57"/>
  <c r="Z57"/>
  <c r="AA57"/>
  <c r="AB57"/>
  <c r="AC57"/>
  <c r="AG57"/>
  <c r="AH57"/>
  <c r="L58"/>
  <c r="M58"/>
  <c r="U58"/>
  <c r="W58"/>
  <c r="Y58"/>
  <c r="AE58" s="1"/>
  <c r="X58"/>
  <c r="Z58"/>
  <c r="AA58"/>
  <c r="AB58"/>
  <c r="AC58"/>
  <c r="AG58"/>
  <c r="AH58"/>
  <c r="B59"/>
  <c r="C59"/>
  <c r="E59"/>
  <c r="F59"/>
  <c r="H59"/>
  <c r="I59"/>
  <c r="U59"/>
  <c r="W59"/>
  <c r="Y59" s="1"/>
  <c r="X59"/>
  <c r="Z59"/>
  <c r="AA59"/>
  <c r="AB59"/>
  <c r="AC59"/>
  <c r="AG59"/>
  <c r="AH59"/>
  <c r="J60"/>
  <c r="K60"/>
  <c r="U60"/>
  <c r="W60"/>
  <c r="Y60"/>
  <c r="X60"/>
  <c r="Z60"/>
  <c r="AA60"/>
  <c r="AB60"/>
  <c r="AC60"/>
  <c r="AG60"/>
  <c r="AH60"/>
  <c r="B61"/>
  <c r="C61"/>
  <c r="E61"/>
  <c r="F61"/>
  <c r="H61"/>
  <c r="I61"/>
  <c r="U61"/>
  <c r="W61"/>
  <c r="Y61" s="1"/>
  <c r="X61"/>
  <c r="Z61"/>
  <c r="AA61"/>
  <c r="AB61"/>
  <c r="AC61"/>
  <c r="AG61"/>
  <c r="AH61"/>
  <c r="N62"/>
  <c r="O62"/>
  <c r="U62"/>
  <c r="W62"/>
  <c r="Y62"/>
  <c r="X62"/>
  <c r="Z62"/>
  <c r="AA62"/>
  <c r="AB62"/>
  <c r="AC62"/>
  <c r="AG62"/>
  <c r="AH62"/>
  <c r="B63"/>
  <c r="C63"/>
  <c r="E63"/>
  <c r="F63"/>
  <c r="H63"/>
  <c r="I63"/>
  <c r="U63"/>
  <c r="W63"/>
  <c r="X63"/>
  <c r="Y63"/>
  <c r="Z63"/>
  <c r="AA63"/>
  <c r="AB63"/>
  <c r="AE63" s="1"/>
  <c r="AC63"/>
  <c r="AF63"/>
  <c r="AG63"/>
  <c r="AH63"/>
  <c r="J64"/>
  <c r="K64"/>
  <c r="U64"/>
  <c r="W64"/>
  <c r="Y64" s="1"/>
  <c r="AE64" s="1"/>
  <c r="X64"/>
  <c r="Z64"/>
  <c r="AA64"/>
  <c r="AB64"/>
  <c r="AC64"/>
  <c r="AF64"/>
  <c r="AG64"/>
  <c r="AH64"/>
  <c r="B65"/>
  <c r="C65"/>
  <c r="AF74" s="1"/>
  <c r="E65"/>
  <c r="F65"/>
  <c r="H65"/>
  <c r="I65"/>
  <c r="U65"/>
  <c r="W65"/>
  <c r="X65"/>
  <c r="Y65"/>
  <c r="Z65"/>
  <c r="AA65"/>
  <c r="AB65"/>
  <c r="AC65"/>
  <c r="AG65"/>
  <c r="AH65"/>
  <c r="L66"/>
  <c r="M66"/>
  <c r="U66"/>
  <c r="W66"/>
  <c r="Y66" s="1"/>
  <c r="X66"/>
  <c r="Z66"/>
  <c r="AA66"/>
  <c r="AB66"/>
  <c r="AE66" s="1"/>
  <c r="AC66"/>
  <c r="AG66"/>
  <c r="AH66"/>
  <c r="B67"/>
  <c r="C67"/>
  <c r="AF75" s="1"/>
  <c r="E67"/>
  <c r="F67"/>
  <c r="H67"/>
  <c r="I67"/>
  <c r="U67"/>
  <c r="W67"/>
  <c r="Y67" s="1"/>
  <c r="X67"/>
  <c r="Z67"/>
  <c r="AA67"/>
  <c r="AB67"/>
  <c r="AC67"/>
  <c r="AG67"/>
  <c r="AH67"/>
  <c r="J68"/>
  <c r="K68"/>
  <c r="U68"/>
  <c r="W68"/>
  <c r="Y68"/>
  <c r="X68"/>
  <c r="Z68"/>
  <c r="AA68"/>
  <c r="AB68"/>
  <c r="AC68"/>
  <c r="AF68"/>
  <c r="AG68"/>
  <c r="AH68"/>
  <c r="B69"/>
  <c r="C69"/>
  <c r="E69"/>
  <c r="F69"/>
  <c r="H69"/>
  <c r="I69"/>
  <c r="U69"/>
  <c r="W69"/>
  <c r="Y69" s="1"/>
  <c r="AE69" s="1"/>
  <c r="X69"/>
  <c r="Z69"/>
  <c r="AA69"/>
  <c r="AB69"/>
  <c r="AC69"/>
  <c r="AG69"/>
  <c r="AH69"/>
  <c r="W70"/>
  <c r="X70"/>
  <c r="Y70"/>
  <c r="Z70"/>
  <c r="AA70"/>
  <c r="AB70"/>
  <c r="AC70"/>
  <c r="AG70"/>
  <c r="AH70"/>
  <c r="W71"/>
  <c r="Y71"/>
  <c r="X71"/>
  <c r="Z71"/>
  <c r="AA71"/>
  <c r="AB71"/>
  <c r="AC71"/>
  <c r="AF71"/>
  <c r="AG71"/>
  <c r="AH71"/>
  <c r="E72"/>
  <c r="G72"/>
  <c r="H72"/>
  <c r="W72"/>
  <c r="X72"/>
  <c r="Y72"/>
  <c r="Z72"/>
  <c r="AA72"/>
  <c r="AB72"/>
  <c r="AC72"/>
  <c r="AF72"/>
  <c r="AG72"/>
  <c r="AH72"/>
  <c r="E73"/>
  <c r="G73"/>
  <c r="H73"/>
  <c r="W73"/>
  <c r="X73"/>
  <c r="Y73"/>
  <c r="Z73"/>
  <c r="AA73"/>
  <c r="AB73"/>
  <c r="AC73"/>
  <c r="AF73"/>
  <c r="AG73"/>
  <c r="AH73"/>
  <c r="E74"/>
  <c r="G74"/>
  <c r="H74"/>
  <c r="W74"/>
  <c r="Y74" s="1"/>
  <c r="AE74" s="1"/>
  <c r="X74"/>
  <c r="Z74"/>
  <c r="AA74"/>
  <c r="AB74"/>
  <c r="AC74"/>
  <c r="AG74"/>
  <c r="AH74"/>
  <c r="E75"/>
  <c r="G75"/>
  <c r="H75"/>
  <c r="W75"/>
  <c r="Y75" s="1"/>
  <c r="X75"/>
  <c r="Z75"/>
  <c r="AA75"/>
  <c r="AB75"/>
  <c r="AC75"/>
  <c r="AG75"/>
  <c r="AH75"/>
  <c r="E76"/>
  <c r="G76"/>
  <c r="H76"/>
  <c r="W76"/>
  <c r="Y76"/>
  <c r="AE76" s="1"/>
  <c r="X76"/>
  <c r="Z76"/>
  <c r="AA76"/>
  <c r="AB76"/>
  <c r="AC76"/>
  <c r="AF76"/>
  <c r="AG76"/>
  <c r="AH76"/>
  <c r="E77"/>
  <c r="G77"/>
  <c r="H77"/>
  <c r="E78"/>
  <c r="G78"/>
  <c r="H78"/>
  <c r="P78"/>
  <c r="E79"/>
  <c r="G79"/>
  <c r="H79"/>
  <c r="P79"/>
  <c r="A1" i="67"/>
  <c r="A2"/>
  <c r="B2"/>
  <c r="C2"/>
  <c r="A5"/>
  <c r="C5"/>
  <c r="D5"/>
  <c r="E5"/>
  <c r="J5"/>
  <c r="L5"/>
  <c r="A1" i="32"/>
  <c r="V1"/>
  <c r="A2"/>
  <c r="B2"/>
  <c r="C2"/>
  <c r="V2"/>
  <c r="W2"/>
  <c r="X2"/>
  <c r="Y2"/>
  <c r="A4"/>
  <c r="D4"/>
  <c r="F4"/>
  <c r="J4"/>
  <c r="L4"/>
  <c r="Q4"/>
  <c r="B7"/>
  <c r="C7"/>
  <c r="AF45"/>
  <c r="E7"/>
  <c r="F7"/>
  <c r="H7"/>
  <c r="I7"/>
  <c r="T7"/>
  <c r="U7"/>
  <c r="W7"/>
  <c r="Z7" s="1"/>
  <c r="X7"/>
  <c r="Y7"/>
  <c r="J8"/>
  <c r="K8"/>
  <c r="T8"/>
  <c r="U8"/>
  <c r="W8"/>
  <c r="AA8" s="1"/>
  <c r="X8"/>
  <c r="B9"/>
  <c r="C9"/>
  <c r="AF46" s="1"/>
  <c r="E9"/>
  <c r="F9"/>
  <c r="H9"/>
  <c r="I9"/>
  <c r="T9"/>
  <c r="U9"/>
  <c r="W9"/>
  <c r="Z9" s="1"/>
  <c r="X9"/>
  <c r="Y9"/>
  <c r="L10"/>
  <c r="T10"/>
  <c r="U10"/>
  <c r="W10"/>
  <c r="X10"/>
  <c r="B11"/>
  <c r="C11"/>
  <c r="N4" s="1"/>
  <c r="E11"/>
  <c r="F11"/>
  <c r="H11"/>
  <c r="I11"/>
  <c r="T11"/>
  <c r="U11"/>
  <c r="W11"/>
  <c r="AA11" s="1"/>
  <c r="X11"/>
  <c r="J12"/>
  <c r="K12"/>
  <c r="T12"/>
  <c r="U12"/>
  <c r="W12"/>
  <c r="X12"/>
  <c r="B13"/>
  <c r="C13"/>
  <c r="AF48" s="1"/>
  <c r="E13"/>
  <c r="F13"/>
  <c r="H13"/>
  <c r="I13"/>
  <c r="T13"/>
  <c r="U13"/>
  <c r="W13"/>
  <c r="Z13" s="1"/>
  <c r="AE13" s="1"/>
  <c r="AI51" s="1"/>
  <c r="X13"/>
  <c r="N14"/>
  <c r="T14"/>
  <c r="W14"/>
  <c r="AA14" s="1"/>
  <c r="X14"/>
  <c r="B15"/>
  <c r="C15"/>
  <c r="AF49" s="1"/>
  <c r="E15"/>
  <c r="F15"/>
  <c r="H15"/>
  <c r="I15"/>
  <c r="T15"/>
  <c r="U15"/>
  <c r="W15"/>
  <c r="AA15" s="1"/>
  <c r="X15"/>
  <c r="J16"/>
  <c r="K16"/>
  <c r="T16"/>
  <c r="U16"/>
  <c r="W16"/>
  <c r="AA16" s="1"/>
  <c r="X16"/>
  <c r="B17"/>
  <c r="C17"/>
  <c r="AF50"/>
  <c r="E17"/>
  <c r="F17"/>
  <c r="H17"/>
  <c r="I17"/>
  <c r="U17"/>
  <c r="W17"/>
  <c r="X17"/>
  <c r="AA17"/>
  <c r="L18"/>
  <c r="U18"/>
  <c r="W18"/>
  <c r="Y18"/>
  <c r="X18"/>
  <c r="Z18"/>
  <c r="AA18"/>
  <c r="B19"/>
  <c r="C19"/>
  <c r="AF51"/>
  <c r="E19"/>
  <c r="F19"/>
  <c r="H19"/>
  <c r="I19"/>
  <c r="U19"/>
  <c r="W19"/>
  <c r="Y19" s="1"/>
  <c r="X19"/>
  <c r="J20"/>
  <c r="K20"/>
  <c r="U20"/>
  <c r="W20"/>
  <c r="X20"/>
  <c r="AA20"/>
  <c r="B21"/>
  <c r="C21"/>
  <c r="AF52"/>
  <c r="E21"/>
  <c r="F21"/>
  <c r="H21"/>
  <c r="I21"/>
  <c r="U21"/>
  <c r="W21"/>
  <c r="X21"/>
  <c r="AA21"/>
  <c r="W22"/>
  <c r="X22"/>
  <c r="B23"/>
  <c r="C23"/>
  <c r="AF53"/>
  <c r="E23"/>
  <c r="F23"/>
  <c r="H23"/>
  <c r="I23"/>
  <c r="U23"/>
  <c r="W23"/>
  <c r="AA23"/>
  <c r="X23"/>
  <c r="J24"/>
  <c r="K24"/>
  <c r="U24"/>
  <c r="W24"/>
  <c r="Z24" s="1"/>
  <c r="X24"/>
  <c r="AA24"/>
  <c r="B25"/>
  <c r="C25"/>
  <c r="AF54"/>
  <c r="E25"/>
  <c r="F25"/>
  <c r="H25"/>
  <c r="I25"/>
  <c r="U25"/>
  <c r="W25"/>
  <c r="X25"/>
  <c r="L26"/>
  <c r="U26"/>
  <c r="W26"/>
  <c r="X26"/>
  <c r="B27"/>
  <c r="C27"/>
  <c r="AF55" s="1"/>
  <c r="E27"/>
  <c r="F27"/>
  <c r="H27"/>
  <c r="I27"/>
  <c r="U27"/>
  <c r="W27"/>
  <c r="AA27" s="1"/>
  <c r="X27"/>
  <c r="J28"/>
  <c r="K28"/>
  <c r="U28"/>
  <c r="W28"/>
  <c r="X28"/>
  <c r="AA28"/>
  <c r="B29"/>
  <c r="C29"/>
  <c r="E29"/>
  <c r="F29"/>
  <c r="H29"/>
  <c r="I29"/>
  <c r="U29"/>
  <c r="W29"/>
  <c r="X29"/>
  <c r="N30"/>
  <c r="W30"/>
  <c r="X30"/>
  <c r="B31"/>
  <c r="C31"/>
  <c r="E31"/>
  <c r="F31"/>
  <c r="H31"/>
  <c r="I31"/>
  <c r="U31"/>
  <c r="W31"/>
  <c r="AA31" s="1"/>
  <c r="X31"/>
  <c r="J32"/>
  <c r="K32"/>
  <c r="U32"/>
  <c r="W32"/>
  <c r="X32"/>
  <c r="B33"/>
  <c r="C33"/>
  <c r="AF58" s="1"/>
  <c r="E33"/>
  <c r="F33"/>
  <c r="H33"/>
  <c r="I33"/>
  <c r="U33"/>
  <c r="W33"/>
  <c r="X33"/>
  <c r="L34"/>
  <c r="U34"/>
  <c r="W34"/>
  <c r="X34"/>
  <c r="B35"/>
  <c r="C35"/>
  <c r="AF59" s="1"/>
  <c r="E35"/>
  <c r="F35"/>
  <c r="H35"/>
  <c r="I35"/>
  <c r="U35"/>
  <c r="W35"/>
  <c r="X35"/>
  <c r="J36"/>
  <c r="K36"/>
  <c r="U36"/>
  <c r="W36"/>
  <c r="Z36" s="1"/>
  <c r="X36"/>
  <c r="AA36"/>
  <c r="B37"/>
  <c r="C37"/>
  <c r="E37"/>
  <c r="F37"/>
  <c r="H37"/>
  <c r="I37"/>
  <c r="U37"/>
  <c r="W37"/>
  <c r="Z37" s="1"/>
  <c r="X37"/>
  <c r="AA37"/>
  <c r="W38"/>
  <c r="Z38"/>
  <c r="X38"/>
  <c r="B39"/>
  <c r="C39"/>
  <c r="AF61"/>
  <c r="E39"/>
  <c r="F39"/>
  <c r="H39"/>
  <c r="I39"/>
  <c r="U39"/>
  <c r="AB39"/>
  <c r="AC39"/>
  <c r="AD39"/>
  <c r="J40"/>
  <c r="K40"/>
  <c r="U40"/>
  <c r="B41"/>
  <c r="C41"/>
  <c r="E41"/>
  <c r="F41"/>
  <c r="H41"/>
  <c r="I41"/>
  <c r="U41"/>
  <c r="L42"/>
  <c r="U42"/>
  <c r="B43"/>
  <c r="C43"/>
  <c r="AF63" s="1"/>
  <c r="E43"/>
  <c r="F43"/>
  <c r="H43"/>
  <c r="I43"/>
  <c r="U43"/>
  <c r="J44"/>
  <c r="K44"/>
  <c r="U44"/>
  <c r="B45"/>
  <c r="C45"/>
  <c r="AF64"/>
  <c r="E45"/>
  <c r="F45"/>
  <c r="H45"/>
  <c r="I45"/>
  <c r="U45"/>
  <c r="W45"/>
  <c r="X45"/>
  <c r="Y45"/>
  <c r="AG45"/>
  <c r="AH45"/>
  <c r="N46"/>
  <c r="W46"/>
  <c r="Y46"/>
  <c r="X46"/>
  <c r="Z46"/>
  <c r="AG46"/>
  <c r="AH46"/>
  <c r="B47"/>
  <c r="C47"/>
  <c r="AF65"/>
  <c r="E47"/>
  <c r="F47"/>
  <c r="H47"/>
  <c r="I47"/>
  <c r="U47"/>
  <c r="W47"/>
  <c r="Y47"/>
  <c r="X47"/>
  <c r="AF47"/>
  <c r="AG47"/>
  <c r="AH47"/>
  <c r="J48"/>
  <c r="K48"/>
  <c r="U48"/>
  <c r="W48"/>
  <c r="Y48"/>
  <c r="X48"/>
  <c r="AG48"/>
  <c r="AH48"/>
  <c r="B49"/>
  <c r="C49"/>
  <c r="AF66" s="1"/>
  <c r="E49"/>
  <c r="F49"/>
  <c r="H49"/>
  <c r="I49"/>
  <c r="U49"/>
  <c r="W49"/>
  <c r="X49"/>
  <c r="Y49"/>
  <c r="AG49"/>
  <c r="AH49"/>
  <c r="L50"/>
  <c r="U50"/>
  <c r="W50"/>
  <c r="Y50"/>
  <c r="X50"/>
  <c r="AG50"/>
  <c r="AH50"/>
  <c r="B51"/>
  <c r="C51"/>
  <c r="E51"/>
  <c r="F51"/>
  <c r="H51"/>
  <c r="I51"/>
  <c r="U51"/>
  <c r="W51"/>
  <c r="Y51"/>
  <c r="X51"/>
  <c r="AG51"/>
  <c r="AH51"/>
  <c r="J52"/>
  <c r="K52"/>
  <c r="U52"/>
  <c r="W52"/>
  <c r="X52"/>
  <c r="Y52"/>
  <c r="AG52"/>
  <c r="AH52"/>
  <c r="B53"/>
  <c r="C53"/>
  <c r="AF68"/>
  <c r="E53"/>
  <c r="F53"/>
  <c r="H53"/>
  <c r="I53"/>
  <c r="U53"/>
  <c r="W53"/>
  <c r="X53"/>
  <c r="Y53"/>
  <c r="AG53"/>
  <c r="AH53"/>
  <c r="W54"/>
  <c r="Y54" s="1"/>
  <c r="X54"/>
  <c r="AG54"/>
  <c r="AH54"/>
  <c r="B55"/>
  <c r="C55"/>
  <c r="E55"/>
  <c r="F55"/>
  <c r="H55"/>
  <c r="I55"/>
  <c r="U55"/>
  <c r="W55"/>
  <c r="Y55"/>
  <c r="X55"/>
  <c r="Z55"/>
  <c r="AG55"/>
  <c r="AH55"/>
  <c r="J56"/>
  <c r="K56"/>
  <c r="U56"/>
  <c r="W56"/>
  <c r="Y56" s="1"/>
  <c r="AE56" s="1"/>
  <c r="X56"/>
  <c r="AF56"/>
  <c r="AG56"/>
  <c r="AH56"/>
  <c r="B57"/>
  <c r="C57"/>
  <c r="AF70"/>
  <c r="E57"/>
  <c r="F57"/>
  <c r="H57"/>
  <c r="I57"/>
  <c r="U57"/>
  <c r="W57"/>
  <c r="Y57"/>
  <c r="X57"/>
  <c r="AF57"/>
  <c r="AG57"/>
  <c r="AH57"/>
  <c r="L58"/>
  <c r="U58"/>
  <c r="W58"/>
  <c r="X58"/>
  <c r="Y58"/>
  <c r="AG58"/>
  <c r="AH58"/>
  <c r="B59"/>
  <c r="C59"/>
  <c r="E59"/>
  <c r="F59"/>
  <c r="H59"/>
  <c r="I59"/>
  <c r="U59"/>
  <c r="W59"/>
  <c r="Y59" s="1"/>
  <c r="X59"/>
  <c r="Z59"/>
  <c r="AG59"/>
  <c r="AH59"/>
  <c r="J60"/>
  <c r="K60"/>
  <c r="U60"/>
  <c r="W60"/>
  <c r="Y60" s="1"/>
  <c r="X60"/>
  <c r="AF60"/>
  <c r="AG60"/>
  <c r="AH60"/>
  <c r="B61"/>
  <c r="C61"/>
  <c r="AF72"/>
  <c r="E61"/>
  <c r="F61"/>
  <c r="H61"/>
  <c r="I61"/>
  <c r="U61"/>
  <c r="W61"/>
  <c r="X61"/>
  <c r="Y61"/>
  <c r="AG61"/>
  <c r="AH61"/>
  <c r="N62"/>
  <c r="W62"/>
  <c r="Y62" s="1"/>
  <c r="X62"/>
  <c r="Z62"/>
  <c r="AF62"/>
  <c r="AG62"/>
  <c r="AH62"/>
  <c r="B63"/>
  <c r="C63"/>
  <c r="AF73" s="1"/>
  <c r="E63"/>
  <c r="F63"/>
  <c r="H63"/>
  <c r="I63"/>
  <c r="U63"/>
  <c r="W63"/>
  <c r="Y63"/>
  <c r="X63"/>
  <c r="AG63"/>
  <c r="AH63"/>
  <c r="J64"/>
  <c r="K64"/>
  <c r="U64"/>
  <c r="W64"/>
  <c r="Y64" s="1"/>
  <c r="X64"/>
  <c r="AG64"/>
  <c r="AH64"/>
  <c r="B65"/>
  <c r="C65"/>
  <c r="AF74"/>
  <c r="E65"/>
  <c r="F65"/>
  <c r="H65"/>
  <c r="I65"/>
  <c r="U65"/>
  <c r="W65"/>
  <c r="X65"/>
  <c r="Y65"/>
  <c r="AG65"/>
  <c r="AH65"/>
  <c r="L66"/>
  <c r="U66"/>
  <c r="W66"/>
  <c r="Y66" s="1"/>
  <c r="X66"/>
  <c r="AG66"/>
  <c r="AH66"/>
  <c r="B67"/>
  <c r="C67"/>
  <c r="E67"/>
  <c r="F67"/>
  <c r="H67"/>
  <c r="I67"/>
  <c r="U67"/>
  <c r="W67"/>
  <c r="Y67"/>
  <c r="X67"/>
  <c r="AF67"/>
  <c r="AG67"/>
  <c r="AH67"/>
  <c r="J68"/>
  <c r="K68"/>
  <c r="U68"/>
  <c r="W68"/>
  <c r="Y68"/>
  <c r="X68"/>
  <c r="AG68"/>
  <c r="AH68"/>
  <c r="B69"/>
  <c r="C69"/>
  <c r="AF76" s="1"/>
  <c r="E69"/>
  <c r="F69"/>
  <c r="H69"/>
  <c r="I69"/>
  <c r="U69"/>
  <c r="W69"/>
  <c r="Y69" s="1"/>
  <c r="X69"/>
  <c r="AF69"/>
  <c r="AG69"/>
  <c r="AH69"/>
  <c r="W70"/>
  <c r="Y70"/>
  <c r="X70"/>
  <c r="AG70"/>
  <c r="AH70"/>
  <c r="W71"/>
  <c r="Y71"/>
  <c r="X71"/>
  <c r="AF71"/>
  <c r="AG71"/>
  <c r="AH71"/>
  <c r="E72"/>
  <c r="G72"/>
  <c r="H72"/>
  <c r="W72"/>
  <c r="Y72"/>
  <c r="X72"/>
  <c r="AG72"/>
  <c r="AH72"/>
  <c r="E73"/>
  <c r="G73"/>
  <c r="H73"/>
  <c r="W73"/>
  <c r="Y73"/>
  <c r="X73"/>
  <c r="Z73"/>
  <c r="AG73"/>
  <c r="AH73"/>
  <c r="E74"/>
  <c r="G74"/>
  <c r="H74"/>
  <c r="W74"/>
  <c r="Y74" s="1"/>
  <c r="X74"/>
  <c r="AG74"/>
  <c r="AH74"/>
  <c r="E75"/>
  <c r="G75"/>
  <c r="H75"/>
  <c r="W75"/>
  <c r="Y75" s="1"/>
  <c r="AE75" s="1"/>
  <c r="X75"/>
  <c r="AF75"/>
  <c r="AG75"/>
  <c r="AH75"/>
  <c r="E76"/>
  <c r="G76"/>
  <c r="H76"/>
  <c r="W76"/>
  <c r="X76"/>
  <c r="Y76"/>
  <c r="Z76"/>
  <c r="AG76"/>
  <c r="AH76"/>
  <c r="E77"/>
  <c r="G77"/>
  <c r="H77"/>
  <c r="E78"/>
  <c r="G78"/>
  <c r="H78"/>
  <c r="P78"/>
  <c r="E79"/>
  <c r="G79"/>
  <c r="H79"/>
  <c r="P79"/>
  <c r="A1" i="33"/>
  <c r="V1"/>
  <c r="A2"/>
  <c r="B2"/>
  <c r="C2"/>
  <c r="AE22" s="1"/>
  <c r="AV22" s="1"/>
  <c r="V2"/>
  <c r="W2"/>
  <c r="X2"/>
  <c r="Y2"/>
  <c r="A4"/>
  <c r="D4"/>
  <c r="F4"/>
  <c r="J4"/>
  <c r="L4"/>
  <c r="N4"/>
  <c r="R4"/>
  <c r="B7"/>
  <c r="C7"/>
  <c r="E7"/>
  <c r="F7"/>
  <c r="H7"/>
  <c r="J7"/>
  <c r="K7"/>
  <c r="S7"/>
  <c r="T7"/>
  <c r="U7"/>
  <c r="W7"/>
  <c r="AA7" s="1"/>
  <c r="X7"/>
  <c r="AG7"/>
  <c r="AI7"/>
  <c r="AJ7"/>
  <c r="AT7"/>
  <c r="AU7"/>
  <c r="B8"/>
  <c r="C8"/>
  <c r="E8"/>
  <c r="F8"/>
  <c r="H8"/>
  <c r="L8"/>
  <c r="M8"/>
  <c r="S8"/>
  <c r="T8"/>
  <c r="U8"/>
  <c r="W8"/>
  <c r="AB8" s="1"/>
  <c r="AL8"/>
  <c r="X8"/>
  <c r="AG8"/>
  <c r="AI8"/>
  <c r="AJ8"/>
  <c r="AT8"/>
  <c r="AU8"/>
  <c r="B9"/>
  <c r="C9"/>
  <c r="E9"/>
  <c r="F9"/>
  <c r="H9"/>
  <c r="J9"/>
  <c r="K9"/>
  <c r="S9"/>
  <c r="T9"/>
  <c r="U9"/>
  <c r="W9"/>
  <c r="X9"/>
  <c r="AG9"/>
  <c r="AI9"/>
  <c r="AJ9"/>
  <c r="AT9"/>
  <c r="AU9"/>
  <c r="B10"/>
  <c r="C10"/>
  <c r="E10"/>
  <c r="F10"/>
  <c r="H10"/>
  <c r="N10"/>
  <c r="S10"/>
  <c r="T10"/>
  <c r="U10"/>
  <c r="W10"/>
  <c r="X10"/>
  <c r="AG10"/>
  <c r="AI10"/>
  <c r="AJ10"/>
  <c r="AT10"/>
  <c r="AU10"/>
  <c r="B11"/>
  <c r="C11"/>
  <c r="E11"/>
  <c r="F11"/>
  <c r="H11"/>
  <c r="J11"/>
  <c r="K11"/>
  <c r="S11"/>
  <c r="T11"/>
  <c r="U11"/>
  <c r="W11"/>
  <c r="AA11" s="1"/>
  <c r="AL11"/>
  <c r="X11"/>
  <c r="AG11"/>
  <c r="AI11"/>
  <c r="AJ11"/>
  <c r="AT11"/>
  <c r="AU11"/>
  <c r="B12"/>
  <c r="C12"/>
  <c r="E12"/>
  <c r="F12"/>
  <c r="H12"/>
  <c r="L12"/>
  <c r="M12"/>
  <c r="S12"/>
  <c r="T12"/>
  <c r="U12"/>
  <c r="W12"/>
  <c r="AA12" s="1"/>
  <c r="Z12"/>
  <c r="X12"/>
  <c r="AG12"/>
  <c r="AI12"/>
  <c r="AJ12"/>
  <c r="AT12"/>
  <c r="AU12"/>
  <c r="B13"/>
  <c r="C13"/>
  <c r="E13"/>
  <c r="F13"/>
  <c r="H13"/>
  <c r="J13"/>
  <c r="K13"/>
  <c r="S13"/>
  <c r="T13"/>
  <c r="U13"/>
  <c r="W13"/>
  <c r="AB13" s="1"/>
  <c r="X13"/>
  <c r="AG13"/>
  <c r="AI13"/>
  <c r="AJ13"/>
  <c r="AT13"/>
  <c r="AU13"/>
  <c r="B14"/>
  <c r="C14"/>
  <c r="E14"/>
  <c r="F14"/>
  <c r="H14"/>
  <c r="T14"/>
  <c r="U14"/>
  <c r="W14"/>
  <c r="Y14" s="1"/>
  <c r="X14"/>
  <c r="AA14"/>
  <c r="AG14"/>
  <c r="AI14"/>
  <c r="AJ14"/>
  <c r="AN14"/>
  <c r="AT14"/>
  <c r="AU14"/>
  <c r="B15"/>
  <c r="C15"/>
  <c r="E15"/>
  <c r="F15"/>
  <c r="H15"/>
  <c r="J15"/>
  <c r="K15"/>
  <c r="S15"/>
  <c r="T15"/>
  <c r="U15"/>
  <c r="W15"/>
  <c r="X15"/>
  <c r="Y15"/>
  <c r="Z15"/>
  <c r="AA15"/>
  <c r="AB15"/>
  <c r="AG15"/>
  <c r="AI15"/>
  <c r="AJ15"/>
  <c r="AK15"/>
  <c r="AL15"/>
  <c r="AM15"/>
  <c r="AN15"/>
  <c r="AT15"/>
  <c r="AU15"/>
  <c r="B16"/>
  <c r="C16"/>
  <c r="E16"/>
  <c r="F16"/>
  <c r="H16"/>
  <c r="L16"/>
  <c r="M16"/>
  <c r="S16"/>
  <c r="T16"/>
  <c r="U16"/>
  <c r="W16"/>
  <c r="Y16" s="1"/>
  <c r="Z16"/>
  <c r="X16"/>
  <c r="AA16"/>
  <c r="AG16"/>
  <c r="AI16"/>
  <c r="AJ16"/>
  <c r="AL16"/>
  <c r="AM16"/>
  <c r="AT16"/>
  <c r="AU16"/>
  <c r="B17"/>
  <c r="C17"/>
  <c r="E17"/>
  <c r="F17"/>
  <c r="H17"/>
  <c r="J17"/>
  <c r="K17"/>
  <c r="S17"/>
  <c r="T17"/>
  <c r="W17"/>
  <c r="AA17" s="1"/>
  <c r="AE17" s="1"/>
  <c r="X17"/>
  <c r="AG17"/>
  <c r="AI17"/>
  <c r="AJ17"/>
  <c r="AT17"/>
  <c r="AU17"/>
  <c r="B18"/>
  <c r="C18"/>
  <c r="E18"/>
  <c r="F18"/>
  <c r="H18"/>
  <c r="N18"/>
  <c r="S18"/>
  <c r="T18"/>
  <c r="W18"/>
  <c r="AA18" s="1"/>
  <c r="X18"/>
  <c r="AG18"/>
  <c r="AI18"/>
  <c r="AJ18"/>
  <c r="AT18"/>
  <c r="AU18"/>
  <c r="B19"/>
  <c r="C19"/>
  <c r="E19"/>
  <c r="F19"/>
  <c r="H19"/>
  <c r="J19"/>
  <c r="K19"/>
  <c r="S19"/>
  <c r="T19"/>
  <c r="W19"/>
  <c r="Y19" s="1"/>
  <c r="AE19" s="1"/>
  <c r="AV19" s="1"/>
  <c r="AA19"/>
  <c r="X19"/>
  <c r="AB19"/>
  <c r="AG19"/>
  <c r="AI19"/>
  <c r="AJ19"/>
  <c r="AK19"/>
  <c r="AN19"/>
  <c r="AT19"/>
  <c r="AU19"/>
  <c r="B20"/>
  <c r="C20"/>
  <c r="E20"/>
  <c r="F20"/>
  <c r="H20"/>
  <c r="L20"/>
  <c r="M20"/>
  <c r="S20"/>
  <c r="T20"/>
  <c r="W20"/>
  <c r="AA20" s="1"/>
  <c r="AL20"/>
  <c r="X20"/>
  <c r="AG20"/>
  <c r="AI20"/>
  <c r="AJ20"/>
  <c r="AT20"/>
  <c r="AU20"/>
  <c r="B21"/>
  <c r="C21"/>
  <c r="E21"/>
  <c r="F21"/>
  <c r="H21"/>
  <c r="J21"/>
  <c r="K21"/>
  <c r="S21"/>
  <c r="T21"/>
  <c r="W21"/>
  <c r="X21"/>
  <c r="AA21"/>
  <c r="AG21"/>
  <c r="AI21"/>
  <c r="AJ21"/>
  <c r="AL21"/>
  <c r="AT21"/>
  <c r="AU21"/>
  <c r="B22"/>
  <c r="C22"/>
  <c r="E22"/>
  <c r="F22"/>
  <c r="H22"/>
  <c r="T22"/>
  <c r="W22"/>
  <c r="X22"/>
  <c r="AG22"/>
  <c r="AI22"/>
  <c r="AJ22"/>
  <c r="AT22"/>
  <c r="AU22"/>
  <c r="B23"/>
  <c r="C23"/>
  <c r="E23"/>
  <c r="F23"/>
  <c r="H23"/>
  <c r="J23"/>
  <c r="K23"/>
  <c r="S23"/>
  <c r="T23"/>
  <c r="W23"/>
  <c r="X23"/>
  <c r="AG23"/>
  <c r="AI23"/>
  <c r="AJ23"/>
  <c r="AT23"/>
  <c r="AU23"/>
  <c r="B24"/>
  <c r="C24"/>
  <c r="E24"/>
  <c r="F24"/>
  <c r="H24"/>
  <c r="L24"/>
  <c r="M24"/>
  <c r="S24"/>
  <c r="T24"/>
  <c r="W24"/>
  <c r="AL24"/>
  <c r="X24"/>
  <c r="AG24"/>
  <c r="AI24"/>
  <c r="AJ24"/>
  <c r="AT24"/>
  <c r="AU24"/>
  <c r="B25"/>
  <c r="C25"/>
  <c r="E25"/>
  <c r="F25"/>
  <c r="H25"/>
  <c r="J25"/>
  <c r="K25"/>
  <c r="S25"/>
  <c r="T25"/>
  <c r="W25"/>
  <c r="X25"/>
  <c r="AA25"/>
  <c r="AG25"/>
  <c r="AI25"/>
  <c r="AJ25"/>
  <c r="AK25"/>
  <c r="AT25"/>
  <c r="AU25"/>
  <c r="B26"/>
  <c r="C26"/>
  <c r="E26"/>
  <c r="F26"/>
  <c r="H26"/>
  <c r="N26"/>
  <c r="S26"/>
  <c r="T26"/>
  <c r="W26"/>
  <c r="Y26" s="1"/>
  <c r="Z26"/>
  <c r="X26"/>
  <c r="AA26"/>
  <c r="AG26"/>
  <c r="AI26"/>
  <c r="AJ26"/>
  <c r="AK26"/>
  <c r="AM26"/>
  <c r="AT26"/>
  <c r="AU26"/>
  <c r="B27"/>
  <c r="C27"/>
  <c r="E27"/>
  <c r="F27"/>
  <c r="H27"/>
  <c r="J27"/>
  <c r="K27"/>
  <c r="S27"/>
  <c r="T27"/>
  <c r="W27"/>
  <c r="Z27" s="1"/>
  <c r="X27"/>
  <c r="AG27"/>
  <c r="AI27"/>
  <c r="AJ27"/>
  <c r="AT27"/>
  <c r="AU27"/>
  <c r="B28"/>
  <c r="C28"/>
  <c r="E28"/>
  <c r="F28"/>
  <c r="H28"/>
  <c r="L28"/>
  <c r="M28"/>
  <c r="S28"/>
  <c r="T28"/>
  <c r="W28"/>
  <c r="AN28" s="1"/>
  <c r="X28"/>
  <c r="AG28"/>
  <c r="AI28"/>
  <c r="AJ28"/>
  <c r="AT28"/>
  <c r="AU28"/>
  <c r="B29"/>
  <c r="C29"/>
  <c r="E29"/>
  <c r="F29"/>
  <c r="H29"/>
  <c r="J29"/>
  <c r="K29"/>
  <c r="S29"/>
  <c r="T29"/>
  <c r="W29"/>
  <c r="Y29" s="1"/>
  <c r="X29"/>
  <c r="AA29"/>
  <c r="AG29"/>
  <c r="AI29"/>
  <c r="AJ29"/>
  <c r="AN29"/>
  <c r="AT29"/>
  <c r="AU29"/>
  <c r="B30"/>
  <c r="C30"/>
  <c r="E30"/>
  <c r="F30"/>
  <c r="H30"/>
  <c r="T30"/>
  <c r="W30"/>
  <c r="X30"/>
  <c r="AA30"/>
  <c r="AG30"/>
  <c r="AI30"/>
  <c r="AJ30"/>
  <c r="AL30"/>
  <c r="AT30"/>
  <c r="AU30"/>
  <c r="B31"/>
  <c r="C31"/>
  <c r="E31"/>
  <c r="F31"/>
  <c r="H31"/>
  <c r="J31"/>
  <c r="K31"/>
  <c r="S31"/>
  <c r="T31"/>
  <c r="W31"/>
  <c r="Z31" s="1"/>
  <c r="AL31"/>
  <c r="X31"/>
  <c r="Y31"/>
  <c r="AA31"/>
  <c r="AG31"/>
  <c r="AI31"/>
  <c r="AJ31"/>
  <c r="AK31"/>
  <c r="AT31"/>
  <c r="AU31"/>
  <c r="B32"/>
  <c r="C32"/>
  <c r="E32"/>
  <c r="F32"/>
  <c r="H32"/>
  <c r="L32"/>
  <c r="M32"/>
  <c r="S32"/>
  <c r="T32"/>
  <c r="W32"/>
  <c r="X32"/>
  <c r="AA32"/>
  <c r="AG32"/>
  <c r="AI32"/>
  <c r="AJ32"/>
  <c r="AL32"/>
  <c r="AT32"/>
  <c r="AU32"/>
  <c r="B33"/>
  <c r="C33"/>
  <c r="E33"/>
  <c r="F33"/>
  <c r="H33"/>
  <c r="J33"/>
  <c r="K33"/>
  <c r="S33"/>
  <c r="T33"/>
  <c r="W33"/>
  <c r="AB33" s="1"/>
  <c r="AL33"/>
  <c r="X33"/>
  <c r="Y33"/>
  <c r="AA33"/>
  <c r="AG33"/>
  <c r="AI33"/>
  <c r="AJ33"/>
  <c r="AK33"/>
  <c r="AT33"/>
  <c r="AU33"/>
  <c r="B34"/>
  <c r="C34"/>
  <c r="E34"/>
  <c r="F34"/>
  <c r="H34"/>
  <c r="N34"/>
  <c r="S34"/>
  <c r="T34"/>
  <c r="W34"/>
  <c r="Z34" s="1"/>
  <c r="X34"/>
  <c r="Y34"/>
  <c r="AG34"/>
  <c r="AI34"/>
  <c r="AJ34"/>
  <c r="AT34"/>
  <c r="AU34"/>
  <c r="B35"/>
  <c r="C35"/>
  <c r="E35"/>
  <c r="F35"/>
  <c r="H35"/>
  <c r="J35"/>
  <c r="K35"/>
  <c r="S35"/>
  <c r="T35"/>
  <c r="W35"/>
  <c r="Y35" s="1"/>
  <c r="AE35" s="1"/>
  <c r="AA35"/>
  <c r="X35"/>
  <c r="AB35"/>
  <c r="AG35"/>
  <c r="AI35"/>
  <c r="AJ35"/>
  <c r="AK35"/>
  <c r="AN35"/>
  <c r="AT35"/>
  <c r="AU35"/>
  <c r="B36"/>
  <c r="C36"/>
  <c r="E36"/>
  <c r="F36"/>
  <c r="H36"/>
  <c r="L36"/>
  <c r="M36"/>
  <c r="S36"/>
  <c r="T36"/>
  <c r="W36"/>
  <c r="AA36" s="1"/>
  <c r="AN36"/>
  <c r="X36"/>
  <c r="AG36"/>
  <c r="AI36"/>
  <c r="AJ36"/>
  <c r="AT36"/>
  <c r="AU36"/>
  <c r="B37"/>
  <c r="C37"/>
  <c r="E37"/>
  <c r="F37"/>
  <c r="H37"/>
  <c r="J37"/>
  <c r="K37"/>
  <c r="S37"/>
  <c r="T37"/>
  <c r="W37"/>
  <c r="X37"/>
  <c r="AA37"/>
  <c r="AG37"/>
  <c r="AI37"/>
  <c r="AJ37"/>
  <c r="AL37"/>
  <c r="AT37"/>
  <c r="AU37"/>
  <c r="B38"/>
  <c r="C38"/>
  <c r="E38"/>
  <c r="F38"/>
  <c r="H38"/>
  <c r="T38"/>
  <c r="W38"/>
  <c r="X38"/>
  <c r="AG38"/>
  <c r="AI38"/>
  <c r="AJ38"/>
  <c r="AT38"/>
  <c r="AU38"/>
  <c r="B39"/>
  <c r="C39"/>
  <c r="E39"/>
  <c r="F39"/>
  <c r="H39"/>
  <c r="J39"/>
  <c r="K39"/>
  <c r="S39"/>
  <c r="T39"/>
  <c r="W39"/>
  <c r="X39"/>
  <c r="AG39"/>
  <c r="AI39"/>
  <c r="AJ39"/>
  <c r="AT39"/>
  <c r="AU39"/>
  <c r="B40"/>
  <c r="C40"/>
  <c r="E40"/>
  <c r="F40"/>
  <c r="H40"/>
  <c r="L40"/>
  <c r="M40"/>
  <c r="S40"/>
  <c r="T40"/>
  <c r="W40"/>
  <c r="X40"/>
  <c r="AG40"/>
  <c r="AI40"/>
  <c r="AJ40"/>
  <c r="AT40"/>
  <c r="AU40"/>
  <c r="B41"/>
  <c r="C41"/>
  <c r="E41"/>
  <c r="F41"/>
  <c r="H41"/>
  <c r="J41"/>
  <c r="K41"/>
  <c r="S41"/>
  <c r="T41"/>
  <c r="W41"/>
  <c r="Z41"/>
  <c r="X41"/>
  <c r="Y41"/>
  <c r="AA41"/>
  <c r="AG41"/>
  <c r="AI41"/>
  <c r="AJ41"/>
  <c r="AK41"/>
  <c r="AM41"/>
  <c r="AT41"/>
  <c r="AU41"/>
  <c r="B42"/>
  <c r="C42"/>
  <c r="E42"/>
  <c r="F42"/>
  <c r="H42"/>
  <c r="N42"/>
  <c r="S42"/>
  <c r="T42"/>
  <c r="W42"/>
  <c r="X42"/>
  <c r="AA42"/>
  <c r="AG42"/>
  <c r="AI42"/>
  <c r="AJ42"/>
  <c r="AK42"/>
  <c r="AT42"/>
  <c r="AU42"/>
  <c r="B43"/>
  <c r="C43"/>
  <c r="E43"/>
  <c r="F43"/>
  <c r="H43"/>
  <c r="J43"/>
  <c r="K43"/>
  <c r="S43"/>
  <c r="T43"/>
  <c r="W43"/>
  <c r="AB43" s="1"/>
  <c r="X43"/>
  <c r="AG43"/>
  <c r="AI43"/>
  <c r="AJ43"/>
  <c r="AT43"/>
  <c r="AU43"/>
  <c r="B44"/>
  <c r="C44"/>
  <c r="E44"/>
  <c r="F44"/>
  <c r="H44"/>
  <c r="L44"/>
  <c r="M44"/>
  <c r="S44"/>
  <c r="T44"/>
  <c r="W44"/>
  <c r="AA44" s="1"/>
  <c r="Z44"/>
  <c r="X44"/>
  <c r="AG44"/>
  <c r="AI44"/>
  <c r="AJ44"/>
  <c r="AT44"/>
  <c r="AU44"/>
  <c r="B45"/>
  <c r="C45"/>
  <c r="E45"/>
  <c r="F45"/>
  <c r="H45"/>
  <c r="J45"/>
  <c r="K45"/>
  <c r="S45"/>
  <c r="T45"/>
  <c r="W45"/>
  <c r="Z45" s="1"/>
  <c r="AE45" s="1"/>
  <c r="AV45" s="1"/>
  <c r="X45"/>
  <c r="Y45"/>
  <c r="AB45"/>
  <c r="AG45"/>
  <c r="AI45"/>
  <c r="AJ45"/>
  <c r="AK45"/>
  <c r="AL45"/>
  <c r="AN45"/>
  <c r="AT45"/>
  <c r="AU45"/>
  <c r="B46"/>
  <c r="C46"/>
  <c r="E46"/>
  <c r="F46"/>
  <c r="H46"/>
  <c r="T46"/>
  <c r="W46"/>
  <c r="Z46"/>
  <c r="X46"/>
  <c r="Y46"/>
  <c r="AA46"/>
  <c r="AG46"/>
  <c r="AI46"/>
  <c r="AJ46"/>
  <c r="AL46"/>
  <c r="AM46"/>
  <c r="AT46"/>
  <c r="AU46"/>
  <c r="B47"/>
  <c r="C47"/>
  <c r="E47"/>
  <c r="F47"/>
  <c r="H47"/>
  <c r="J47"/>
  <c r="K47"/>
  <c r="S47"/>
  <c r="T47"/>
  <c r="W47"/>
  <c r="X47"/>
  <c r="AA47"/>
  <c r="AG47"/>
  <c r="AI47"/>
  <c r="AJ47"/>
  <c r="AK47"/>
  <c r="AT47"/>
  <c r="AU47"/>
  <c r="B48"/>
  <c r="C48"/>
  <c r="E48"/>
  <c r="F48"/>
  <c r="H48"/>
  <c r="L48"/>
  <c r="M48"/>
  <c r="S48"/>
  <c r="T48"/>
  <c r="W48"/>
  <c r="Z48" s="1"/>
  <c r="X48"/>
  <c r="AA48"/>
  <c r="AG48"/>
  <c r="AI48"/>
  <c r="AJ48"/>
  <c r="AL48"/>
  <c r="AT48"/>
  <c r="AU48"/>
  <c r="B49"/>
  <c r="C49"/>
  <c r="E49"/>
  <c r="F49"/>
  <c r="H49"/>
  <c r="J49"/>
  <c r="K49"/>
  <c r="S49"/>
  <c r="T49"/>
  <c r="W49"/>
  <c r="X49"/>
  <c r="AA49"/>
  <c r="AG49"/>
  <c r="AI49"/>
  <c r="AJ49"/>
  <c r="AK49"/>
  <c r="AT49"/>
  <c r="AU49"/>
  <c r="B50"/>
  <c r="C50"/>
  <c r="E50"/>
  <c r="F50"/>
  <c r="H50"/>
  <c r="N50"/>
  <c r="S50"/>
  <c r="T50"/>
  <c r="W50"/>
  <c r="Y50" s="1"/>
  <c r="AB50"/>
  <c r="X50"/>
  <c r="AA50"/>
  <c r="AG50"/>
  <c r="AI50"/>
  <c r="AJ50"/>
  <c r="AK50"/>
  <c r="AT50"/>
  <c r="AU50"/>
  <c r="B51"/>
  <c r="C51"/>
  <c r="E51"/>
  <c r="F51"/>
  <c r="H51"/>
  <c r="J51"/>
  <c r="K51"/>
  <c r="S51"/>
  <c r="T51"/>
  <c r="W51"/>
  <c r="Y51" s="1"/>
  <c r="AA51"/>
  <c r="X51"/>
  <c r="Z51"/>
  <c r="AB51"/>
  <c r="AG51"/>
  <c r="AI51"/>
  <c r="AJ51"/>
  <c r="AK51"/>
  <c r="AL51"/>
  <c r="AT51"/>
  <c r="AU51"/>
  <c r="B52"/>
  <c r="C52"/>
  <c r="E52"/>
  <c r="F52"/>
  <c r="H52"/>
  <c r="L52"/>
  <c r="M52"/>
  <c r="S52"/>
  <c r="T52"/>
  <c r="W52"/>
  <c r="AA52"/>
  <c r="X52"/>
  <c r="AG52"/>
  <c r="AI52"/>
  <c r="AJ52"/>
  <c r="AT52"/>
  <c r="AU52"/>
  <c r="B53"/>
  <c r="C53"/>
  <c r="E53"/>
  <c r="F53"/>
  <c r="H53"/>
  <c r="J53"/>
  <c r="K53"/>
  <c r="S53"/>
  <c r="T53"/>
  <c r="W53"/>
  <c r="X53"/>
  <c r="AG53"/>
  <c r="AI53"/>
  <c r="AJ53"/>
  <c r="AT53"/>
  <c r="AU53"/>
  <c r="B54"/>
  <c r="C54"/>
  <c r="E54"/>
  <c r="F54"/>
  <c r="H54"/>
  <c r="T54"/>
  <c r="W54"/>
  <c r="AB54" s="1"/>
  <c r="X54"/>
  <c r="AG54"/>
  <c r="AI54"/>
  <c r="AJ54"/>
  <c r="AT54"/>
  <c r="AU54"/>
  <c r="B55"/>
  <c r="C55"/>
  <c r="E55"/>
  <c r="F55"/>
  <c r="H55"/>
  <c r="J55"/>
  <c r="K55"/>
  <c r="S55"/>
  <c r="T55"/>
  <c r="W55"/>
  <c r="AL55" s="1"/>
  <c r="X55"/>
  <c r="AG55"/>
  <c r="AI55"/>
  <c r="AJ55"/>
  <c r="AT55"/>
  <c r="AU55"/>
  <c r="B56"/>
  <c r="C56"/>
  <c r="E56"/>
  <c r="F56"/>
  <c r="H56"/>
  <c r="L56"/>
  <c r="M56"/>
  <c r="S56"/>
  <c r="T56"/>
  <c r="W56"/>
  <c r="AL56"/>
  <c r="X56"/>
  <c r="AG56"/>
  <c r="AI56"/>
  <c r="AJ56"/>
  <c r="AT56"/>
  <c r="AU56"/>
  <c r="B57"/>
  <c r="C57"/>
  <c r="E57"/>
  <c r="F57"/>
  <c r="H57"/>
  <c r="J57"/>
  <c r="K57"/>
  <c r="S57"/>
  <c r="T57"/>
  <c r="W57"/>
  <c r="AL57" s="1"/>
  <c r="AQ57" s="1"/>
  <c r="X57"/>
  <c r="AA57"/>
  <c r="AG57"/>
  <c r="AI57"/>
  <c r="AJ57"/>
  <c r="AK57"/>
  <c r="AT57"/>
  <c r="AU57"/>
  <c r="B58"/>
  <c r="C58"/>
  <c r="E58"/>
  <c r="F58"/>
  <c r="H58"/>
  <c r="N58"/>
  <c r="S58"/>
  <c r="T58"/>
  <c r="W58"/>
  <c r="Y58" s="1"/>
  <c r="AE58" s="1"/>
  <c r="Z58"/>
  <c r="X58"/>
  <c r="AA58"/>
  <c r="AG58"/>
  <c r="AI58"/>
  <c r="AJ58"/>
  <c r="AK58"/>
  <c r="AM58"/>
  <c r="AT58"/>
  <c r="AU58"/>
  <c r="B59"/>
  <c r="C59"/>
  <c r="E59"/>
  <c r="F59"/>
  <c r="H59"/>
  <c r="J59"/>
  <c r="K59"/>
  <c r="S59"/>
  <c r="T59"/>
  <c r="W59"/>
  <c r="AL59" s="1"/>
  <c r="X59"/>
  <c r="AG59"/>
  <c r="AI59"/>
  <c r="AJ59"/>
  <c r="AT59"/>
  <c r="AU59"/>
  <c r="B60"/>
  <c r="C60"/>
  <c r="E60"/>
  <c r="F60"/>
  <c r="H60"/>
  <c r="L60"/>
  <c r="M60"/>
  <c r="S60"/>
  <c r="T60"/>
  <c r="W60"/>
  <c r="AA60" s="1"/>
  <c r="X60"/>
  <c r="AG60"/>
  <c r="AI60"/>
  <c r="AJ60"/>
  <c r="AT60"/>
  <c r="AU60"/>
  <c r="B61"/>
  <c r="C61"/>
  <c r="E61"/>
  <c r="F61"/>
  <c r="H61"/>
  <c r="J61"/>
  <c r="K61"/>
  <c r="S61"/>
  <c r="T61"/>
  <c r="W61"/>
  <c r="AA61" s="1"/>
  <c r="AE61" s="1"/>
  <c r="X61"/>
  <c r="Y61"/>
  <c r="AG61"/>
  <c r="AI61"/>
  <c r="AJ61"/>
  <c r="AT61"/>
  <c r="AU61"/>
  <c r="B62"/>
  <c r="C62"/>
  <c r="E62"/>
  <c r="F62"/>
  <c r="H62"/>
  <c r="T62"/>
  <c r="W62"/>
  <c r="X62"/>
  <c r="Y62"/>
  <c r="AG62"/>
  <c r="AI62"/>
  <c r="AJ62"/>
  <c r="AN62"/>
  <c r="AT62"/>
  <c r="AU62"/>
  <c r="B63"/>
  <c r="C63"/>
  <c r="E63"/>
  <c r="F63"/>
  <c r="H63"/>
  <c r="J63"/>
  <c r="K63"/>
  <c r="S63"/>
  <c r="T63"/>
  <c r="W63"/>
  <c r="X63"/>
  <c r="AG63"/>
  <c r="AI63"/>
  <c r="AJ63"/>
  <c r="AT63"/>
  <c r="AU63"/>
  <c r="B64"/>
  <c r="C64"/>
  <c r="E64"/>
  <c r="F64"/>
  <c r="H64"/>
  <c r="L64"/>
  <c r="M64"/>
  <c r="S64"/>
  <c r="T64"/>
  <c r="W64"/>
  <c r="Y64" s="1"/>
  <c r="X64"/>
  <c r="AG64"/>
  <c r="AI64"/>
  <c r="AJ64"/>
  <c r="AT64"/>
  <c r="AU64"/>
  <c r="B65"/>
  <c r="C65"/>
  <c r="E65"/>
  <c r="F65"/>
  <c r="H65"/>
  <c r="J65"/>
  <c r="K65"/>
  <c r="S65"/>
  <c r="T65"/>
  <c r="W65"/>
  <c r="Z65" s="1"/>
  <c r="X65"/>
  <c r="AA65"/>
  <c r="AB65"/>
  <c r="AG65"/>
  <c r="AI65"/>
  <c r="AJ65"/>
  <c r="AK65"/>
  <c r="AN65"/>
  <c r="AT65"/>
  <c r="AU65"/>
  <c r="B66"/>
  <c r="C66"/>
  <c r="E66"/>
  <c r="F66"/>
  <c r="H66"/>
  <c r="N66"/>
  <c r="R66"/>
  <c r="S66"/>
  <c r="T66"/>
  <c r="W66"/>
  <c r="AL66" s="1"/>
  <c r="X66"/>
  <c r="AG66"/>
  <c r="AI66"/>
  <c r="AJ66"/>
  <c r="AT66"/>
  <c r="AU66"/>
  <c r="B67"/>
  <c r="C67"/>
  <c r="E67"/>
  <c r="F67"/>
  <c r="H67"/>
  <c r="J67"/>
  <c r="K67"/>
  <c r="S67"/>
  <c r="T67"/>
  <c r="W67"/>
  <c r="AN67" s="1"/>
  <c r="Z67"/>
  <c r="X67"/>
  <c r="AG67"/>
  <c r="AI67"/>
  <c r="AJ67"/>
  <c r="AT67"/>
  <c r="AU67"/>
  <c r="B68"/>
  <c r="C68"/>
  <c r="E68"/>
  <c r="F68"/>
  <c r="H68"/>
  <c r="L68"/>
  <c r="M68"/>
  <c r="S68"/>
  <c r="T68"/>
  <c r="W68"/>
  <c r="AA68" s="1"/>
  <c r="X68"/>
  <c r="AG68"/>
  <c r="AI68"/>
  <c r="AJ68"/>
  <c r="AT68"/>
  <c r="AU68"/>
  <c r="B69"/>
  <c r="C69"/>
  <c r="E69"/>
  <c r="F69"/>
  <c r="H69"/>
  <c r="J69"/>
  <c r="K69"/>
  <c r="R69"/>
  <c r="S69"/>
  <c r="T69"/>
  <c r="W69"/>
  <c r="AB69" s="1"/>
  <c r="X69"/>
  <c r="AG69"/>
  <c r="AI69"/>
  <c r="AJ69"/>
  <c r="AM69"/>
  <c r="AT69"/>
  <c r="AU69"/>
  <c r="B70"/>
  <c r="C70"/>
  <c r="E70"/>
  <c r="F70"/>
  <c r="H70"/>
  <c r="R70"/>
  <c r="T70"/>
  <c r="W70"/>
  <c r="AB70" s="1"/>
  <c r="X70"/>
  <c r="Y70"/>
  <c r="AG70"/>
  <c r="AI70"/>
  <c r="AJ70"/>
  <c r="AT70"/>
  <c r="AU70"/>
  <c r="E73"/>
  <c r="G73"/>
  <c r="H73"/>
  <c r="E74"/>
  <c r="G74"/>
  <c r="H74"/>
  <c r="E75"/>
  <c r="G75"/>
  <c r="H75"/>
  <c r="E76"/>
  <c r="G76"/>
  <c r="H76"/>
  <c r="E77"/>
  <c r="G77"/>
  <c r="H77"/>
  <c r="E78"/>
  <c r="G78"/>
  <c r="H78"/>
  <c r="E79"/>
  <c r="G79"/>
  <c r="H79"/>
  <c r="Q79"/>
  <c r="E80"/>
  <c r="G80"/>
  <c r="H80"/>
  <c r="Q80"/>
  <c r="A1" i="68"/>
  <c r="A2"/>
  <c r="B2"/>
  <c r="C2"/>
  <c r="A5"/>
  <c r="C5"/>
  <c r="D5"/>
  <c r="E5"/>
  <c r="H5"/>
  <c r="J5"/>
  <c r="L5"/>
  <c r="L3" i="95"/>
  <c r="C9"/>
  <c r="F9"/>
  <c r="C10"/>
  <c r="F10"/>
  <c r="C11"/>
  <c r="F11"/>
  <c r="C12"/>
  <c r="F12"/>
  <c r="C13"/>
  <c r="D13"/>
  <c r="E13"/>
  <c r="F13"/>
  <c r="C17"/>
  <c r="F17"/>
  <c r="C18"/>
  <c r="F18"/>
  <c r="C19"/>
  <c r="F19"/>
  <c r="C20"/>
  <c r="F20"/>
  <c r="C21"/>
  <c r="F21"/>
  <c r="C25"/>
  <c r="D25"/>
  <c r="E25"/>
  <c r="F25"/>
  <c r="C26"/>
  <c r="D26"/>
  <c r="E26"/>
  <c r="F26"/>
  <c r="C27"/>
  <c r="D27"/>
  <c r="E27"/>
  <c r="F27"/>
  <c r="C28"/>
  <c r="D28"/>
  <c r="E28"/>
  <c r="F28"/>
  <c r="C29"/>
  <c r="D29"/>
  <c r="E29"/>
  <c r="F29"/>
  <c r="G30"/>
  <c r="G31"/>
  <c r="H31"/>
  <c r="I31"/>
  <c r="J31"/>
  <c r="BQ31" i="86"/>
  <c r="BR31"/>
  <c r="BQ27"/>
  <c r="BR27"/>
  <c r="BQ23"/>
  <c r="BR23"/>
  <c r="AR21"/>
  <c r="AS21"/>
  <c r="BQ19"/>
  <c r="BR19"/>
  <c r="AR17"/>
  <c r="AS17"/>
  <c r="BQ15"/>
  <c r="BR15"/>
  <c r="BQ13"/>
  <c r="BR13"/>
  <c r="AR11"/>
  <c r="AS11"/>
  <c r="BQ9"/>
  <c r="BR9"/>
  <c r="AB66" i="33"/>
  <c r="AN60"/>
  <c r="AL58"/>
  <c r="AB58"/>
  <c r="AN52"/>
  <c r="AN50"/>
  <c r="AB49"/>
  <c r="AB47"/>
  <c r="AN44"/>
  <c r="AN42"/>
  <c r="AN41"/>
  <c r="AL41"/>
  <c r="AB41"/>
  <c r="AN39"/>
  <c r="AB39"/>
  <c r="AN31"/>
  <c r="AN26"/>
  <c r="AL25"/>
  <c r="AL23"/>
  <c r="AN17"/>
  <c r="AL17"/>
  <c r="AN12"/>
  <c r="AL12"/>
  <c r="AB12"/>
  <c r="AN10"/>
  <c r="BQ32" i="86"/>
  <c r="BR32"/>
  <c r="BQ29"/>
  <c r="BR29"/>
  <c r="BQ25"/>
  <c r="BR25"/>
  <c r="AR23"/>
  <c r="AS23"/>
  <c r="BQ21"/>
  <c r="BR21"/>
  <c r="AR19"/>
  <c r="AS19"/>
  <c r="BQ17"/>
  <c r="BR17"/>
  <c r="AR15"/>
  <c r="AS15"/>
  <c r="AR13"/>
  <c r="AS13"/>
  <c r="AR9"/>
  <c r="AS9"/>
  <c r="AR45" i="85"/>
  <c r="AS45"/>
  <c r="AR43"/>
  <c r="AS43"/>
  <c r="AR41"/>
  <c r="AS41"/>
  <c r="AR39"/>
  <c r="AS39"/>
  <c r="AR37"/>
  <c r="AS37"/>
  <c r="AR35"/>
  <c r="AS35"/>
  <c r="AR33"/>
  <c r="AS33"/>
  <c r="AR31"/>
  <c r="AS31"/>
  <c r="AR29"/>
  <c r="AS29"/>
  <c r="AR27"/>
  <c r="AS27"/>
  <c r="AR25"/>
  <c r="AS25"/>
  <c r="AR23"/>
  <c r="AS23"/>
  <c r="AR21"/>
  <c r="AS21"/>
  <c r="AR19"/>
  <c r="AS19"/>
  <c r="AR17"/>
  <c r="AS17"/>
  <c r="AR15"/>
  <c r="AS15"/>
  <c r="AR13"/>
  <c r="AS13"/>
  <c r="AR11"/>
  <c r="AS11"/>
  <c r="AR9"/>
  <c r="AS9"/>
  <c r="Z19" i="32"/>
  <c r="Z14"/>
  <c r="Z10"/>
  <c r="Z52" i="26"/>
  <c r="AB52"/>
  <c r="AL52"/>
  <c r="AN52"/>
  <c r="Z49"/>
  <c r="AB49"/>
  <c r="AL49"/>
  <c r="AN49"/>
  <c r="Z44"/>
  <c r="AB44"/>
  <c r="AL44"/>
  <c r="AN44"/>
  <c r="AE27" i="11"/>
  <c r="O97" i="104"/>
  <c r="Q95"/>
  <c r="E76"/>
  <c r="H76"/>
  <c r="E68" i="87"/>
  <c r="H56"/>
  <c r="E52"/>
  <c r="H40"/>
  <c r="E40"/>
  <c r="V24"/>
  <c r="H32"/>
  <c r="E32"/>
  <c r="AI65" i="54"/>
  <c r="AI63"/>
  <c r="AF35"/>
  <c r="AF28"/>
  <c r="AF22"/>
  <c r="AF17"/>
  <c r="AH17" s="1"/>
  <c r="AF14"/>
  <c r="AF12"/>
  <c r="AF11"/>
  <c r="AN70" i="26"/>
  <c r="AL70"/>
  <c r="AQ70"/>
  <c r="AB70"/>
  <c r="AN65"/>
  <c r="AL65"/>
  <c r="AB65"/>
  <c r="AE65"/>
  <c r="AN64"/>
  <c r="AL64"/>
  <c r="AB64"/>
  <c r="AN62"/>
  <c r="AL62"/>
  <c r="AB62"/>
  <c r="AN61"/>
  <c r="AL61"/>
  <c r="AB61"/>
  <c r="AN59"/>
  <c r="AL59"/>
  <c r="AB59"/>
  <c r="AN56"/>
  <c r="AB56"/>
  <c r="AM55"/>
  <c r="AE51"/>
  <c r="AM50"/>
  <c r="AM47"/>
  <c r="N4"/>
  <c r="AB55"/>
  <c r="AL55"/>
  <c r="Z50"/>
  <c r="AB50"/>
  <c r="AL50"/>
  <c r="AN50"/>
  <c r="Z47"/>
  <c r="AB47"/>
  <c r="AL47"/>
  <c r="AN47"/>
  <c r="AD38" i="11"/>
  <c r="AA36"/>
  <c r="AB36"/>
  <c r="AA34"/>
  <c r="AB34"/>
  <c r="AC34"/>
  <c r="AA32"/>
  <c r="AB32" s="1"/>
  <c r="AC32" s="1"/>
  <c r="AD32" s="1"/>
  <c r="AA30"/>
  <c r="AB30"/>
  <c r="N4"/>
  <c r="AF55"/>
  <c r="AA15"/>
  <c r="AB15"/>
  <c r="AA11"/>
  <c r="AB11" s="1"/>
  <c r="AA7"/>
  <c r="AB7"/>
  <c r="AC7"/>
  <c r="BS28" i="46"/>
  <c r="BR28"/>
  <c r="BS24"/>
  <c r="BR24"/>
  <c r="BS22"/>
  <c r="BR22"/>
  <c r="AS20"/>
  <c r="AR20"/>
  <c r="BS18"/>
  <c r="BR18"/>
  <c r="AS16"/>
  <c r="AR16"/>
  <c r="BS14"/>
  <c r="BR14"/>
  <c r="AS10"/>
  <c r="AR10"/>
  <c r="BM9"/>
  <c r="BL9"/>
  <c r="BI8"/>
  <c r="BH8"/>
  <c r="AS45" i="48"/>
  <c r="AR45"/>
  <c r="AS43"/>
  <c r="AR43"/>
  <c r="AS41"/>
  <c r="AR41"/>
  <c r="AS39"/>
  <c r="AR39"/>
  <c r="AS37"/>
  <c r="AR37"/>
  <c r="AS35"/>
  <c r="AR35"/>
  <c r="AS33"/>
  <c r="AR33"/>
  <c r="AS31"/>
  <c r="AR31"/>
  <c r="AS29"/>
  <c r="AR29"/>
  <c r="AS27"/>
  <c r="AR27"/>
  <c r="AS25"/>
  <c r="AR25"/>
  <c r="AS23"/>
  <c r="AR23"/>
  <c r="AS21"/>
  <c r="AR21"/>
  <c r="AS19"/>
  <c r="AR19"/>
  <c r="AS17"/>
  <c r="AR17"/>
  <c r="AS15"/>
  <c r="AR15"/>
  <c r="AS13"/>
  <c r="AR13"/>
  <c r="AS11"/>
  <c r="AR11"/>
  <c r="AS9"/>
  <c r="AR9"/>
  <c r="N4" i="24"/>
  <c r="AA37" i="11"/>
  <c r="AB37"/>
  <c r="AC37"/>
  <c r="AD37" s="1"/>
  <c r="AA35"/>
  <c r="AB35"/>
  <c r="AC35"/>
  <c r="AA13"/>
  <c r="AB13"/>
  <c r="AC13"/>
  <c r="AD13"/>
  <c r="AA9"/>
  <c r="AB9"/>
  <c r="AC9"/>
  <c r="BS30" i="46"/>
  <c r="BR30"/>
  <c r="BS26"/>
  <c r="BR26"/>
  <c r="AS22"/>
  <c r="AR22"/>
  <c r="BS20"/>
  <c r="BR20"/>
  <c r="AS18"/>
  <c r="AR18"/>
  <c r="BS16"/>
  <c r="BR16"/>
  <c r="AS14"/>
  <c r="AR14"/>
  <c r="BM13"/>
  <c r="BL13"/>
  <c r="AS12"/>
  <c r="AR12"/>
  <c r="AN42" i="26"/>
  <c r="AL42"/>
  <c r="AB42"/>
  <c r="AN41"/>
  <c r="AL41"/>
  <c r="AB41"/>
  <c r="AN39"/>
  <c r="AL39"/>
  <c r="AB39"/>
  <c r="AN36"/>
  <c r="AL36"/>
  <c r="AB36"/>
  <c r="AN34"/>
  <c r="AL34"/>
  <c r="AB34"/>
  <c r="AN33"/>
  <c r="AL33"/>
  <c r="AB33"/>
  <c r="AN31"/>
  <c r="AL31"/>
  <c r="AB31"/>
  <c r="AN28"/>
  <c r="AL28"/>
  <c r="AQ28" s="1"/>
  <c r="AV28" s="1"/>
  <c r="AB28"/>
  <c r="AE28"/>
  <c r="AN26"/>
  <c r="AL26"/>
  <c r="AB26"/>
  <c r="AE26"/>
  <c r="AN25"/>
  <c r="AL25"/>
  <c r="AB25"/>
  <c r="AN23"/>
  <c r="AL23"/>
  <c r="AB23"/>
  <c r="AN20"/>
  <c r="AL20"/>
  <c r="AB20"/>
  <c r="AN18"/>
  <c r="AL18"/>
  <c r="AB18"/>
  <c r="AN17"/>
  <c r="AL17"/>
  <c r="AB17"/>
  <c r="AN13"/>
  <c r="AL13"/>
  <c r="AB13"/>
  <c r="AN12"/>
  <c r="AL12"/>
  <c r="AB12"/>
  <c r="AN11"/>
  <c r="AL11"/>
  <c r="AB11"/>
  <c r="AN10"/>
  <c r="AL10"/>
  <c r="AB10"/>
  <c r="AA36" i="24"/>
  <c r="AA34"/>
  <c r="AA33"/>
  <c r="AE33"/>
  <c r="AA31"/>
  <c r="AA29"/>
  <c r="AE29"/>
  <c r="AA27"/>
  <c r="AA24"/>
  <c r="AE24"/>
  <c r="AA22"/>
  <c r="AE22" s="1"/>
  <c r="AA21"/>
  <c r="AE21"/>
  <c r="AA19"/>
  <c r="AE19" s="1"/>
  <c r="AI57" s="1"/>
  <c r="AA16"/>
  <c r="AA15"/>
  <c r="AE15"/>
  <c r="AA14"/>
  <c r="AE14"/>
  <c r="AA9"/>
  <c r="AE9"/>
  <c r="AA8"/>
  <c r="AE8"/>
  <c r="AA7"/>
  <c r="AE7" s="1"/>
  <c r="E79" i="103"/>
  <c r="E76"/>
  <c r="H76"/>
  <c r="V24"/>
  <c r="O18"/>
  <c r="AE23" i="11"/>
  <c r="AE21"/>
  <c r="AE19"/>
  <c r="AE17"/>
  <c r="AE14"/>
  <c r="AE12"/>
  <c r="AE10"/>
  <c r="O96" i="103"/>
  <c r="Q95"/>
  <c r="E75"/>
  <c r="J10"/>
  <c r="Z66" i="33"/>
  <c r="AK66"/>
  <c r="Z40"/>
  <c r="AB40"/>
  <c r="AK40"/>
  <c r="AN40"/>
  <c r="AM40"/>
  <c r="Y40"/>
  <c r="AE40"/>
  <c r="AA40"/>
  <c r="Z33" i="32"/>
  <c r="Y33"/>
  <c r="AK54" i="33"/>
  <c r="AN54"/>
  <c r="AA54"/>
  <c r="AM54"/>
  <c r="Z38"/>
  <c r="AB38"/>
  <c r="AK38"/>
  <c r="AN38"/>
  <c r="Y38"/>
  <c r="AA38"/>
  <c r="AM38"/>
  <c r="Z22"/>
  <c r="AB22"/>
  <c r="AK22"/>
  <c r="AN22"/>
  <c r="Y22"/>
  <c r="AA22"/>
  <c r="AM22"/>
  <c r="AL13"/>
  <c r="AN13"/>
  <c r="Z13"/>
  <c r="Z34" i="32"/>
  <c r="Y34"/>
  <c r="Y30"/>
  <c r="Z30"/>
  <c r="AA30"/>
  <c r="Z22"/>
  <c r="Y22"/>
  <c r="AA12"/>
  <c r="Z12"/>
  <c r="Y12"/>
  <c r="AA10"/>
  <c r="Y10"/>
  <c r="O17" i="104"/>
  <c r="O96"/>
  <c r="J34"/>
  <c r="F32" i="87"/>
  <c r="V20"/>
  <c r="C32"/>
  <c r="AD29" i="54"/>
  <c r="AE29"/>
  <c r="AF29"/>
  <c r="AC29"/>
  <c r="AM54" i="26"/>
  <c r="AA54"/>
  <c r="Y54"/>
  <c r="AL54"/>
  <c r="AB54"/>
  <c r="AK54"/>
  <c r="C20" i="45"/>
  <c r="N4"/>
  <c r="AB77" i="17"/>
  <c r="E77" i="104"/>
  <c r="AH14" i="54"/>
  <c r="Y36" i="33"/>
  <c r="Z36"/>
  <c r="AM36"/>
  <c r="AB20"/>
  <c r="Z20"/>
  <c r="AM20"/>
  <c r="Z9"/>
  <c r="AL9"/>
  <c r="Y9"/>
  <c r="AB9"/>
  <c r="AK9"/>
  <c r="AQ9" s="1"/>
  <c r="AN9"/>
  <c r="AA9"/>
  <c r="AM9"/>
  <c r="E152" i="104"/>
  <c r="E156"/>
  <c r="E153"/>
  <c r="H153" s="1"/>
  <c r="E157"/>
  <c r="H157" s="1"/>
  <c r="E155"/>
  <c r="H155" s="1"/>
  <c r="AE37" i="17"/>
  <c r="AI75" s="1"/>
  <c r="Y66" i="33"/>
  <c r="AE66" s="1"/>
  <c r="AK52"/>
  <c r="AL40"/>
  <c r="AQ40" s="1"/>
  <c r="AE15"/>
  <c r="AE55" i="32"/>
  <c r="AA33"/>
  <c r="N4" i="87"/>
  <c r="Y69" i="33"/>
  <c r="AL69"/>
  <c r="Z56"/>
  <c r="AB56"/>
  <c r="AK56"/>
  <c r="AN56"/>
  <c r="Y56"/>
  <c r="AE56" s="1"/>
  <c r="AA56"/>
  <c r="AM56"/>
  <c r="AQ56" s="1"/>
  <c r="Y52"/>
  <c r="AB52"/>
  <c r="Z52"/>
  <c r="AM52"/>
  <c r="Z24"/>
  <c r="AB24"/>
  <c r="AK24"/>
  <c r="AN24"/>
  <c r="Y24"/>
  <c r="AA24"/>
  <c r="AM24"/>
  <c r="Y67"/>
  <c r="AE67" s="1"/>
  <c r="AB67"/>
  <c r="Z59"/>
  <c r="Y59"/>
  <c r="AE59" s="1"/>
  <c r="AB59"/>
  <c r="AK59"/>
  <c r="AN59"/>
  <c r="AA59"/>
  <c r="Z43"/>
  <c r="AL43"/>
  <c r="Y43"/>
  <c r="AK43"/>
  <c r="AQ43" s="1"/>
  <c r="AN43"/>
  <c r="AM43"/>
  <c r="AL27"/>
  <c r="Y27"/>
  <c r="AB27"/>
  <c r="AN27"/>
  <c r="AM27"/>
  <c r="Y11"/>
  <c r="AB11"/>
  <c r="AM11"/>
  <c r="Z8"/>
  <c r="AK8"/>
  <c r="AQ8" s="1"/>
  <c r="AN8"/>
  <c r="Y8"/>
  <c r="AA8"/>
  <c r="AM8"/>
  <c r="Y25" i="32"/>
  <c r="AA25"/>
  <c r="Z25"/>
  <c r="AE25" s="1"/>
  <c r="AI63" s="1"/>
  <c r="AA13"/>
  <c r="Y13"/>
  <c r="Z11"/>
  <c r="Y11"/>
  <c r="AF45" i="17"/>
  <c r="N4"/>
  <c r="AE72"/>
  <c r="AE13"/>
  <c r="AI51" s="1"/>
  <c r="AE45"/>
  <c r="AE47"/>
  <c r="AE49"/>
  <c r="AE51"/>
  <c r="AE53"/>
  <c r="AE57"/>
  <c r="AE59"/>
  <c r="AE61"/>
  <c r="AE65"/>
  <c r="AE67"/>
  <c r="AE70"/>
  <c r="AE73"/>
  <c r="AE75"/>
  <c r="Y56" i="26"/>
  <c r="AE56"/>
  <c r="AV56" s="1"/>
  <c r="AA56"/>
  <c r="AK56"/>
  <c r="Z56"/>
  <c r="AL56"/>
  <c r="AM56"/>
  <c r="AE68" i="17"/>
  <c r="AL52" i="33"/>
  <c r="Z69"/>
  <c r="AE69" s="1"/>
  <c r="AK69"/>
  <c r="AA69"/>
  <c r="AA66"/>
  <c r="AL54"/>
  <c r="AL38"/>
  <c r="AL22"/>
  <c r="AK13"/>
  <c r="AA13"/>
  <c r="AE46" i="32"/>
  <c r="AA34"/>
  <c r="AA22"/>
  <c r="V27" i="104"/>
  <c r="E158"/>
  <c r="Z9" i="17"/>
  <c r="AA9"/>
  <c r="Y32" i="24"/>
  <c r="Z32"/>
  <c r="AA32"/>
  <c r="Z18" i="11"/>
  <c r="Y39"/>
  <c r="E153" i="103"/>
  <c r="H153"/>
  <c r="E151"/>
  <c r="H151" s="1"/>
  <c r="E157"/>
  <c r="H157"/>
  <c r="AA77" i="17"/>
  <c r="N4" i="104"/>
  <c r="I39" i="54"/>
  <c r="AI61"/>
  <c r="Y62" i="26"/>
  <c r="Z62"/>
  <c r="AM62"/>
  <c r="Y57"/>
  <c r="AE57" s="1"/>
  <c r="AL57"/>
  <c r="Z57"/>
  <c r="AB57"/>
  <c r="AK57"/>
  <c r="AQ57"/>
  <c r="AN57"/>
  <c r="AA57"/>
  <c r="AM57"/>
  <c r="Y44"/>
  <c r="AE44" s="1"/>
  <c r="AM44"/>
  <c r="AA44"/>
  <c r="AK44"/>
  <c r="Z47" i="24"/>
  <c r="AE47" s="1"/>
  <c r="AI47"/>
  <c r="Z50"/>
  <c r="Z51"/>
  <c r="Z55"/>
  <c r="Z58"/>
  <c r="AE58" s="1"/>
  <c r="Z75"/>
  <c r="Z76"/>
  <c r="Y45"/>
  <c r="Z48"/>
  <c r="AE48" s="1"/>
  <c r="Z53"/>
  <c r="AE53" s="1"/>
  <c r="AI53" s="1"/>
  <c r="Z54"/>
  <c r="Z61"/>
  <c r="AE61" s="1"/>
  <c r="Z63"/>
  <c r="AE63"/>
  <c r="Z64"/>
  <c r="AE64" s="1"/>
  <c r="Z65"/>
  <c r="AE65" s="1"/>
  <c r="Z73"/>
  <c r="AE73" s="1"/>
  <c r="AI73" s="1"/>
  <c r="Z74"/>
  <c r="AE74" s="1"/>
  <c r="Z45"/>
  <c r="Z59"/>
  <c r="Z60"/>
  <c r="AE60" s="1"/>
  <c r="Z66"/>
  <c r="AE66"/>
  <c r="AI66" s="1"/>
  <c r="Z69"/>
  <c r="AE69" s="1"/>
  <c r="Z46"/>
  <c r="AE46" s="1"/>
  <c r="AI46" s="1"/>
  <c r="Z49"/>
  <c r="AE49" s="1"/>
  <c r="Z56"/>
  <c r="Z57"/>
  <c r="Z62"/>
  <c r="AE62" s="1"/>
  <c r="AI62" s="1"/>
  <c r="Z16"/>
  <c r="Y16"/>
  <c r="AE16" s="1"/>
  <c r="AI54" s="1"/>
  <c r="N83" i="103"/>
  <c r="N4"/>
  <c r="AN48" i="33"/>
  <c r="AK48"/>
  <c r="AB48"/>
  <c r="AN46"/>
  <c r="AK46"/>
  <c r="AB46"/>
  <c r="AE46" s="1"/>
  <c r="AV46" s="1"/>
  <c r="Y44"/>
  <c r="AL35"/>
  <c r="AQ35" s="1"/>
  <c r="AV35" s="1"/>
  <c r="Z35"/>
  <c r="AN32"/>
  <c r="AK32"/>
  <c r="AB32"/>
  <c r="AN30"/>
  <c r="AK30"/>
  <c r="AB30"/>
  <c r="Y28"/>
  <c r="AL19"/>
  <c r="AQ19" s="1"/>
  <c r="Z19"/>
  <c r="AN16"/>
  <c r="AK16"/>
  <c r="AB16"/>
  <c r="Y12"/>
  <c r="AE12"/>
  <c r="Y10"/>
  <c r="Y38" i="32"/>
  <c r="Y32"/>
  <c r="V31" i="104"/>
  <c r="AG41" i="54"/>
  <c r="AN29" i="26"/>
  <c r="AE70" i="24"/>
  <c r="AI60"/>
  <c r="AD16" i="54"/>
  <c r="AC16"/>
  <c r="AG16"/>
  <c r="AF16"/>
  <c r="AH16" s="1"/>
  <c r="AM33" s="1"/>
  <c r="AC11"/>
  <c r="AD11"/>
  <c r="AG11"/>
  <c r="Z60" i="26"/>
  <c r="AE60" s="1"/>
  <c r="AV60" s="1"/>
  <c r="AL60"/>
  <c r="Y60"/>
  <c r="AB60"/>
  <c r="AK60"/>
  <c r="AQ60" s="1"/>
  <c r="AN60"/>
  <c r="AA60"/>
  <c r="AM60"/>
  <c r="AA47"/>
  <c r="Y47"/>
  <c r="AK47"/>
  <c r="AQ47"/>
  <c r="Z33"/>
  <c r="AM33"/>
  <c r="AA33"/>
  <c r="AK33"/>
  <c r="AQ33" s="1"/>
  <c r="Y33"/>
  <c r="Y20"/>
  <c r="AE20" s="1"/>
  <c r="Z20"/>
  <c r="AM20"/>
  <c r="AQ20" s="1"/>
  <c r="AA7"/>
  <c r="AM7"/>
  <c r="Y7"/>
  <c r="AB7"/>
  <c r="AK7"/>
  <c r="AN7"/>
  <c r="AL7"/>
  <c r="Z7"/>
  <c r="Y36" i="24"/>
  <c r="Z36"/>
  <c r="AE36" s="1"/>
  <c r="AI74" s="1"/>
  <c r="E156" i="103"/>
  <c r="E154"/>
  <c r="E158"/>
  <c r="AM53" i="33"/>
  <c r="AA53"/>
  <c r="AM50"/>
  <c r="Z50"/>
  <c r="AM49"/>
  <c r="N83" i="104"/>
  <c r="AG22" i="98"/>
  <c r="E75" i="45"/>
  <c r="AD31" i="54"/>
  <c r="AC31"/>
  <c r="AD20"/>
  <c r="AC20"/>
  <c r="AH20" s="1"/>
  <c r="AM37" s="1"/>
  <c r="AG20"/>
  <c r="AF20"/>
  <c r="AC12"/>
  <c r="AD12"/>
  <c r="AG12"/>
  <c r="Y64" i="26"/>
  <c r="Z64"/>
  <c r="AM64"/>
  <c r="Y49"/>
  <c r="AM49"/>
  <c r="AA49"/>
  <c r="AK49"/>
  <c r="Z29"/>
  <c r="AL29"/>
  <c r="AM29"/>
  <c r="Y29"/>
  <c r="AB29"/>
  <c r="AK29"/>
  <c r="AQ29"/>
  <c r="Y11"/>
  <c r="AA11"/>
  <c r="AK11"/>
  <c r="AQ11" s="1"/>
  <c r="AV11" s="1"/>
  <c r="Z11"/>
  <c r="Y18" i="24"/>
  <c r="Z18"/>
  <c r="AA18"/>
  <c r="AN63" i="33"/>
  <c r="AK63"/>
  <c r="AA63"/>
  <c r="Z63"/>
  <c r="Z49"/>
  <c r="AL10"/>
  <c r="AL63"/>
  <c r="AQ63" s="1"/>
  <c r="AM68"/>
  <c r="AM60"/>
  <c r="AN53"/>
  <c r="AK53"/>
  <c r="AB53"/>
  <c r="AM51"/>
  <c r="AM44"/>
  <c r="AN37"/>
  <c r="AK37"/>
  <c r="AB37"/>
  <c r="AM35"/>
  <c r="AM28"/>
  <c r="AN21"/>
  <c r="AK21"/>
  <c r="AB21"/>
  <c r="AM19"/>
  <c r="AM12"/>
  <c r="AM10"/>
  <c r="AN7"/>
  <c r="AK7"/>
  <c r="AB7"/>
  <c r="AA38" i="32"/>
  <c r="AE38" s="1"/>
  <c r="AI76" s="1"/>
  <c r="V8" i="104"/>
  <c r="E74" i="87"/>
  <c r="H74" s="1"/>
  <c r="C28"/>
  <c r="E78"/>
  <c r="H78" s="1"/>
  <c r="V12"/>
  <c r="V9"/>
  <c r="AG17" i="98"/>
  <c r="AK62" i="26"/>
  <c r="AQ62"/>
  <c r="AV62" s="1"/>
  <c r="AA62"/>
  <c r="AI65" i="24"/>
  <c r="AE57"/>
  <c r="AE54"/>
  <c r="Y27" i="26"/>
  <c r="AE27" s="1"/>
  <c r="AB27"/>
  <c r="AK27"/>
  <c r="AQ27" s="1"/>
  <c r="AN27"/>
  <c r="AA21"/>
  <c r="AM21"/>
  <c r="Z18"/>
  <c r="AE18" s="1"/>
  <c r="AM18"/>
  <c r="Y8"/>
  <c r="AA8"/>
  <c r="AM8"/>
  <c r="Z8"/>
  <c r="AB8"/>
  <c r="AK8"/>
  <c r="AN8"/>
  <c r="AG23" i="98"/>
  <c r="AG9"/>
  <c r="AG19" i="54"/>
  <c r="AC19"/>
  <c r="AL68" i="26"/>
  <c r="AN67"/>
  <c r="AK67"/>
  <c r="AB67"/>
  <c r="AN66"/>
  <c r="AK66"/>
  <c r="AB66"/>
  <c r="AE66" s="1"/>
  <c r="AV66" s="1"/>
  <c r="Y66"/>
  <c r="AN45"/>
  <c r="Z45"/>
  <c r="AK42"/>
  <c r="AQ42" s="1"/>
  <c r="AA42"/>
  <c r="AE42" s="1"/>
  <c r="AL40"/>
  <c r="AL38"/>
  <c r="AK34"/>
  <c r="Y31"/>
  <c r="AK25"/>
  <c r="AA25"/>
  <c r="AE25" s="1"/>
  <c r="AK23"/>
  <c r="AA23"/>
  <c r="AE23" s="1"/>
  <c r="Y17"/>
  <c r="Z38" i="24"/>
  <c r="Z20"/>
  <c r="AE20" s="1"/>
  <c r="AI58" s="1"/>
  <c r="AA11"/>
  <c r="AA76" i="11"/>
  <c r="AC73"/>
  <c r="AA72"/>
  <c r="AB71"/>
  <c r="AB70"/>
  <c r="AA69"/>
  <c r="Z68"/>
  <c r="AC65"/>
  <c r="AC64"/>
  <c r="AA63"/>
  <c r="AB62"/>
  <c r="Z61"/>
  <c r="AB60"/>
  <c r="AA59"/>
  <c r="Z58"/>
  <c r="AC55"/>
  <c r="AB54"/>
  <c r="AE54"/>
  <c r="AA53"/>
  <c r="Z52"/>
  <c r="AC47"/>
  <c r="AB46"/>
  <c r="AA45"/>
  <c r="V7" i="103"/>
  <c r="V27" i="45"/>
  <c r="V21"/>
  <c r="V20"/>
  <c r="V15"/>
  <c r="Y55" i="26"/>
  <c r="AK55"/>
  <c r="Y50"/>
  <c r="AE50" s="1"/>
  <c r="AV50" s="1"/>
  <c r="AK50"/>
  <c r="AQ50"/>
  <c r="Y48"/>
  <c r="AE48" s="1"/>
  <c r="AV48" s="1"/>
  <c r="AL48"/>
  <c r="AQ48" s="1"/>
  <c r="AB46"/>
  <c r="AE46"/>
  <c r="AK46"/>
  <c r="AQ46" s="1"/>
  <c r="AV46" s="1"/>
  <c r="Y43"/>
  <c r="AL43"/>
  <c r="AA37"/>
  <c r="AM37"/>
  <c r="Z34"/>
  <c r="AM34"/>
  <c r="Y24"/>
  <c r="AE24"/>
  <c r="AV24" s="1"/>
  <c r="AA24"/>
  <c r="AM24"/>
  <c r="AQ24"/>
  <c r="Y22"/>
  <c r="AA22"/>
  <c r="AM22"/>
  <c r="Y9"/>
  <c r="AB9"/>
  <c r="AK9"/>
  <c r="AN9"/>
  <c r="Z9"/>
  <c r="AL9"/>
  <c r="Y17" i="24"/>
  <c r="AE17" s="1"/>
  <c r="AI55" s="1"/>
  <c r="Z17"/>
  <c r="AE52"/>
  <c r="AI52" s="1"/>
  <c r="AE56"/>
  <c r="AE59"/>
  <c r="AI59"/>
  <c r="AE67"/>
  <c r="AI67" s="1"/>
  <c r="AE71"/>
  <c r="AI71"/>
  <c r="AE13"/>
  <c r="AE23"/>
  <c r="AE25"/>
  <c r="AI63" s="1"/>
  <c r="AE28"/>
  <c r="AE50"/>
  <c r="AE51"/>
  <c r="AE55"/>
  <c r="AE75"/>
  <c r="AE76"/>
  <c r="AL66" i="26"/>
  <c r="AK41"/>
  <c r="AQ41"/>
  <c r="AA41"/>
  <c r="AE41" s="1"/>
  <c r="AV41" s="1"/>
  <c r="AK39"/>
  <c r="AA39"/>
  <c r="AE39"/>
  <c r="AV39" s="1"/>
  <c r="AK31"/>
  <c r="AQ31" s="1"/>
  <c r="AK17"/>
  <c r="AQ17" s="1"/>
  <c r="AK13"/>
  <c r="AA13"/>
  <c r="AA38" i="24"/>
  <c r="AA20"/>
  <c r="AC61" i="11"/>
  <c r="AC60"/>
  <c r="AB59"/>
  <c r="AA58"/>
  <c r="Z57"/>
  <c r="AC54"/>
  <c r="AB53"/>
  <c r="AA52"/>
  <c r="AE52" s="1"/>
  <c r="AJ52" s="1"/>
  <c r="Z51"/>
  <c r="AC46"/>
  <c r="Q63"/>
  <c r="AE8"/>
  <c r="Y45" i="26"/>
  <c r="AL45"/>
  <c r="Y40"/>
  <c r="AE40" s="1"/>
  <c r="AA40"/>
  <c r="AM40"/>
  <c r="Y38"/>
  <c r="AA38"/>
  <c r="AM38"/>
  <c r="Z31"/>
  <c r="AM31"/>
  <c r="Z17"/>
  <c r="AE17" s="1"/>
  <c r="AV17" s="1"/>
  <c r="AM17"/>
  <c r="Y30" i="24"/>
  <c r="Z30"/>
  <c r="Y45" i="11"/>
  <c r="Y77"/>
  <c r="AC45"/>
  <c r="Z46"/>
  <c r="AA47"/>
  <c r="AE47" s="1"/>
  <c r="AB48"/>
  <c r="AC49"/>
  <c r="Z50"/>
  <c r="AA51"/>
  <c r="AB52"/>
  <c r="AC53"/>
  <c r="Z54"/>
  <c r="AA55"/>
  <c r="AC56"/>
  <c r="AA57"/>
  <c r="AB58"/>
  <c r="AC59"/>
  <c r="Z60"/>
  <c r="AE60" s="1"/>
  <c r="AA61"/>
  <c r="AC62"/>
  <c r="AB63"/>
  <c r="Z64"/>
  <c r="AA65"/>
  <c r="AC66"/>
  <c r="Z67"/>
  <c r="AB68"/>
  <c r="AE68" s="1"/>
  <c r="AC69"/>
  <c r="Z70"/>
  <c r="Z71"/>
  <c r="AB72"/>
  <c r="Z73"/>
  <c r="AB74"/>
  <c r="Z75"/>
  <c r="AB76"/>
  <c r="Z45"/>
  <c r="AA46"/>
  <c r="AB47"/>
  <c r="AC48"/>
  <c r="Z49"/>
  <c r="AA50"/>
  <c r="AB51"/>
  <c r="AC52"/>
  <c r="Z53"/>
  <c r="AE53" s="1"/>
  <c r="AA54"/>
  <c r="AB55"/>
  <c r="Z56"/>
  <c r="AB57"/>
  <c r="AC58"/>
  <c r="Z59"/>
  <c r="AE59"/>
  <c r="AJ59" s="1"/>
  <c r="AA60"/>
  <c r="AB61"/>
  <c r="Z62"/>
  <c r="AE62" s="1"/>
  <c r="AC63"/>
  <c r="AA64"/>
  <c r="AB65"/>
  <c r="Z66"/>
  <c r="AA67"/>
  <c r="AC68"/>
  <c r="Z69"/>
  <c r="AA70"/>
  <c r="AA71"/>
  <c r="AC72"/>
  <c r="AA73"/>
  <c r="AC74"/>
  <c r="AA75"/>
  <c r="AC76"/>
  <c r="O13" i="103"/>
  <c r="O92"/>
  <c r="E77" i="45"/>
  <c r="E79"/>
  <c r="V31" i="103"/>
  <c r="V31" i="45"/>
  <c r="V17"/>
  <c r="AL15" i="26"/>
  <c r="AN14"/>
  <c r="AK14"/>
  <c r="AB14"/>
  <c r="AE7"/>
  <c r="AH11" i="54"/>
  <c r="AH29"/>
  <c r="AE8" i="26"/>
  <c r="AE47"/>
  <c r="AV47"/>
  <c r="AE62"/>
  <c r="AE32" i="24"/>
  <c r="AI70" s="1"/>
  <c r="AQ24" i="33"/>
  <c r="AV24" s="1"/>
  <c r="AE54" i="26"/>
  <c r="AE12" i="32"/>
  <c r="AE34"/>
  <c r="AE38" i="33"/>
  <c r="AV38" s="1"/>
  <c r="AE33" i="32"/>
  <c r="AA18" i="11"/>
  <c r="AB18"/>
  <c r="Z39"/>
  <c r="Q67"/>
  <c r="AE11" i="26"/>
  <c r="AH12" i="54"/>
  <c r="AM29" s="1"/>
  <c r="AQ16" i="33"/>
  <c r="AQ56" i="26"/>
  <c r="AE22" i="32"/>
  <c r="AE30"/>
  <c r="AQ22" i="33"/>
  <c r="AQ7" i="26"/>
  <c r="AV7" s="1"/>
  <c r="AQ54" i="33"/>
  <c r="AI51" i="24"/>
  <c r="AQ34" i="26"/>
  <c r="AE30" i="24"/>
  <c r="AE58" i="11"/>
  <c r="AE72"/>
  <c r="AE31" i="26"/>
  <c r="AV31" s="1"/>
  <c r="AE29"/>
  <c r="AQ49"/>
  <c r="AE33"/>
  <c r="AV33" s="1"/>
  <c r="AQ46" i="33"/>
  <c r="AQ44" i="26"/>
  <c r="AE24" i="33"/>
  <c r="AE52"/>
  <c r="AE10" i="32"/>
  <c r="AQ38" i="33"/>
  <c r="AD9" i="11"/>
  <c r="AE9" s="1"/>
  <c r="AD7"/>
  <c r="AC30"/>
  <c r="AD34"/>
  <c r="AE34" s="1"/>
  <c r="AJ72" s="1"/>
  <c r="AB38" i="17"/>
  <c r="AC38" s="1"/>
  <c r="AD38" s="1"/>
  <c r="AA22"/>
  <c r="AB22"/>
  <c r="AC22"/>
  <c r="AV20" i="26"/>
  <c r="AC18" i="11"/>
  <c r="AD18"/>
  <c r="AD35"/>
  <c r="AE35" s="1"/>
  <c r="AB26" i="17"/>
  <c r="AE25"/>
  <c r="AI63" s="1"/>
  <c r="AA21"/>
  <c r="AB21" s="1"/>
  <c r="AC8"/>
  <c r="AD8" s="1"/>
  <c r="AE8" s="1"/>
  <c r="AI46" s="1"/>
  <c r="AC15" i="11"/>
  <c r="AD15"/>
  <c r="AE15"/>
  <c r="AJ53" s="1"/>
  <c r="AA70" i="33"/>
  <c r="AL70"/>
  <c r="AN70"/>
  <c r="Z68"/>
  <c r="Y68"/>
  <c r="AN68"/>
  <c r="AB68"/>
  <c r="Z64"/>
  <c r="AB64"/>
  <c r="AK64"/>
  <c r="AN64"/>
  <c r="AM63"/>
  <c r="Y63"/>
  <c r="AB63"/>
  <c r="Z62"/>
  <c r="AB62"/>
  <c r="AK62"/>
  <c r="AM62"/>
  <c r="AQ62" s="1"/>
  <c r="AV62" s="1"/>
  <c r="Y53"/>
  <c r="Z53"/>
  <c r="AL53"/>
  <c r="AQ53"/>
  <c r="Z39"/>
  <c r="AA39"/>
  <c r="AK39"/>
  <c r="AL39"/>
  <c r="AQ39" s="1"/>
  <c r="Z28"/>
  <c r="AA28"/>
  <c r="AK28"/>
  <c r="AQ28"/>
  <c r="AL28"/>
  <c r="Z25"/>
  <c r="Y25"/>
  <c r="AM25"/>
  <c r="AN25"/>
  <c r="AB25"/>
  <c r="Z23"/>
  <c r="AA23"/>
  <c r="AE23" s="1"/>
  <c r="AK23"/>
  <c r="AN23"/>
  <c r="AB23"/>
  <c r="Z10"/>
  <c r="AE10" s="1"/>
  <c r="AA10"/>
  <c r="AK10"/>
  <c r="AB10"/>
  <c r="Y7"/>
  <c r="Z7"/>
  <c r="AM7"/>
  <c r="AQ15"/>
  <c r="AV15" s="1"/>
  <c r="AQ41"/>
  <c r="AE51"/>
  <c r="R67"/>
  <c r="R68"/>
  <c r="AE41"/>
  <c r="AV41"/>
  <c r="Z49" i="32"/>
  <c r="AE49"/>
  <c r="Z51"/>
  <c r="Z52"/>
  <c r="AE52"/>
  <c r="Z53"/>
  <c r="AE53" s="1"/>
  <c r="Z54"/>
  <c r="AE54"/>
  <c r="Z56"/>
  <c r="Z57"/>
  <c r="AE57"/>
  <c r="Z58"/>
  <c r="AE58"/>
  <c r="Z60"/>
  <c r="Z63"/>
  <c r="Z67"/>
  <c r="Z68"/>
  <c r="AE68" s="1"/>
  <c r="AI68" s="1"/>
  <c r="Z69"/>
  <c r="Z70"/>
  <c r="Z74"/>
  <c r="AE74"/>
  <c r="Z75"/>
  <c r="Z35"/>
  <c r="Y35"/>
  <c r="AE35" s="1"/>
  <c r="AA35"/>
  <c r="Z32"/>
  <c r="AE32"/>
  <c r="AI70" s="1"/>
  <c r="AA32"/>
  <c r="Y31"/>
  <c r="Z31"/>
  <c r="AE31" s="1"/>
  <c r="Y29"/>
  <c r="AA29"/>
  <c r="Z28"/>
  <c r="AE28" s="1"/>
  <c r="AI66" s="1"/>
  <c r="Y28"/>
  <c r="Z27"/>
  <c r="Y27"/>
  <c r="Z21"/>
  <c r="AE21" s="1"/>
  <c r="AI59" s="1"/>
  <c r="Y21"/>
  <c r="Y20"/>
  <c r="Z20"/>
  <c r="AE20" s="1"/>
  <c r="AI58" s="1"/>
  <c r="Y17"/>
  <c r="Z17"/>
  <c r="AE17" s="1"/>
  <c r="AI55" s="1"/>
  <c r="Y8"/>
  <c r="Z8"/>
  <c r="AE52" i="17"/>
  <c r="AE56"/>
  <c r="AE60"/>
  <c r="AE20"/>
  <c r="AI58" s="1"/>
  <c r="O13" i="104"/>
  <c r="O92"/>
  <c r="C64" i="87"/>
  <c r="F64"/>
  <c r="V36"/>
  <c r="E64"/>
  <c r="C36"/>
  <c r="F36"/>
  <c r="E36"/>
  <c r="AE50" i="17"/>
  <c r="AC77"/>
  <c r="E154" i="104"/>
  <c r="V30" i="87"/>
  <c r="AC36" i="11"/>
  <c r="AD36" s="1"/>
  <c r="AE36" s="1"/>
  <c r="AA67" i="33"/>
  <c r="AM67"/>
  <c r="AL67"/>
  <c r="Z61"/>
  <c r="AB61"/>
  <c r="AK61"/>
  <c r="AL61"/>
  <c r="AN61"/>
  <c r="Z60"/>
  <c r="Y60"/>
  <c r="AL60"/>
  <c r="Z57"/>
  <c r="Y57"/>
  <c r="AE57"/>
  <c r="AM57"/>
  <c r="AN57"/>
  <c r="AB57"/>
  <c r="Z55"/>
  <c r="AA55"/>
  <c r="AK55"/>
  <c r="AN55"/>
  <c r="AB55"/>
  <c r="AL49"/>
  <c r="Y49"/>
  <c r="AE49" s="1"/>
  <c r="AN49"/>
  <c r="AL47"/>
  <c r="AQ47" s="1"/>
  <c r="Z47"/>
  <c r="Y47"/>
  <c r="AE47"/>
  <c r="AM47"/>
  <c r="AN47"/>
  <c r="AA45"/>
  <c r="AM45"/>
  <c r="AQ45" s="1"/>
  <c r="Z42"/>
  <c r="Y42"/>
  <c r="AE42" s="1"/>
  <c r="AV42" s="1"/>
  <c r="AM42"/>
  <c r="AL42"/>
  <c r="AQ42"/>
  <c r="AB42"/>
  <c r="Y37"/>
  <c r="Z37"/>
  <c r="AE37" s="1"/>
  <c r="AM37"/>
  <c r="Z32"/>
  <c r="Y32"/>
  <c r="AE32"/>
  <c r="AV32" s="1"/>
  <c r="AM32"/>
  <c r="AQ32"/>
  <c r="Z30"/>
  <c r="AE30" s="1"/>
  <c r="AV30" s="1"/>
  <c r="Y30"/>
  <c r="AM30"/>
  <c r="AQ30"/>
  <c r="Y21"/>
  <c r="Z21"/>
  <c r="AM21"/>
  <c r="AQ21"/>
  <c r="Z18"/>
  <c r="Y18"/>
  <c r="AM18"/>
  <c r="AL18"/>
  <c r="AB18"/>
  <c r="Z17"/>
  <c r="Y17"/>
  <c r="AM17"/>
  <c r="AB17"/>
  <c r="Z26" i="32"/>
  <c r="Y26"/>
  <c r="AE26"/>
  <c r="AA26"/>
  <c r="AE18"/>
  <c r="AI56"/>
  <c r="AE51"/>
  <c r="AE59"/>
  <c r="AE62"/>
  <c r="AE63"/>
  <c r="AE67"/>
  <c r="AE70"/>
  <c r="AE73"/>
  <c r="AE76"/>
  <c r="E74" i="104"/>
  <c r="H74" s="1"/>
  <c r="E75"/>
  <c r="O14"/>
  <c r="O93"/>
  <c r="C60" i="87"/>
  <c r="E60"/>
  <c r="F60"/>
  <c r="V34" s="1"/>
  <c r="C52"/>
  <c r="H52"/>
  <c r="C48"/>
  <c r="F48"/>
  <c r="V28" s="1"/>
  <c r="C44"/>
  <c r="E44"/>
  <c r="V26" s="1"/>
  <c r="AE18" i="11"/>
  <c r="Q64"/>
  <c r="AE37"/>
  <c r="AE32"/>
  <c r="AE13"/>
  <c r="AL68" i="33"/>
  <c r="AM70"/>
  <c r="Z70"/>
  <c r="AE70"/>
  <c r="AM64"/>
  <c r="AL62"/>
  <c r="AA62"/>
  <c r="AE62" s="1"/>
  <c r="AM39"/>
  <c r="Y39"/>
  <c r="AE39" s="1"/>
  <c r="AV39" s="1"/>
  <c r="AQ25"/>
  <c r="AM23"/>
  <c r="Y23"/>
  <c r="Z72" i="32"/>
  <c r="AE72"/>
  <c r="AI72"/>
  <c r="Z71"/>
  <c r="AE71" s="1"/>
  <c r="AI71" s="1"/>
  <c r="Z66"/>
  <c r="AE66"/>
  <c r="Z65"/>
  <c r="AE65"/>
  <c r="Z64"/>
  <c r="AE64"/>
  <c r="Z61"/>
  <c r="AE61"/>
  <c r="Z50"/>
  <c r="AE50"/>
  <c r="AI50" s="1"/>
  <c r="Z48"/>
  <c r="AE48"/>
  <c r="AI48" s="1"/>
  <c r="Z47"/>
  <c r="AE47"/>
  <c r="Z45"/>
  <c r="AE45" s="1"/>
  <c r="Z29"/>
  <c r="Y23"/>
  <c r="AE23"/>
  <c r="Z23"/>
  <c r="S63" i="17"/>
  <c r="S62"/>
  <c r="Q63"/>
  <c r="E151" i="104"/>
  <c r="H151" s="1"/>
  <c r="V23"/>
  <c r="V21"/>
  <c r="V12"/>
  <c r="Z67" i="26"/>
  <c r="Y67"/>
  <c r="AM67"/>
  <c r="Z63"/>
  <c r="AB63"/>
  <c r="AK63"/>
  <c r="AL63"/>
  <c r="AN63"/>
  <c r="Y61"/>
  <c r="AM61"/>
  <c r="AA58"/>
  <c r="AL58"/>
  <c r="AN58"/>
  <c r="Z53"/>
  <c r="AB53"/>
  <c r="AK53"/>
  <c r="AM53"/>
  <c r="AA52"/>
  <c r="AE52" s="1"/>
  <c r="AV52" s="1"/>
  <c r="AK52"/>
  <c r="AQ52"/>
  <c r="Z68"/>
  <c r="Y68"/>
  <c r="AE68" s="1"/>
  <c r="AB68"/>
  <c r="AK68"/>
  <c r="AQ68" s="1"/>
  <c r="AN68"/>
  <c r="Z66"/>
  <c r="AA66"/>
  <c r="AM66"/>
  <c r="AQ66"/>
  <c r="B44" i="54"/>
  <c r="AF37"/>
  <c r="AH37" s="1"/>
  <c r="AC37"/>
  <c r="AF34"/>
  <c r="AC34"/>
  <c r="AF33"/>
  <c r="AH33" s="1"/>
  <c r="AC33"/>
  <c r="AF30"/>
  <c r="AC30"/>
  <c r="AG22"/>
  <c r="AE19"/>
  <c r="AF18"/>
  <c r="AC18"/>
  <c r="H15"/>
  <c r="AF13"/>
  <c r="AN69" i="26"/>
  <c r="AL69"/>
  <c r="Z69"/>
  <c r="AE69"/>
  <c r="AA63"/>
  <c r="AE63" s="1"/>
  <c r="AK61"/>
  <c r="AA61"/>
  <c r="Z61"/>
  <c r="AE61" s="1"/>
  <c r="AM58"/>
  <c r="Z58"/>
  <c r="AE58"/>
  <c r="AL53"/>
  <c r="AA53"/>
  <c r="AQ51"/>
  <c r="AV51"/>
  <c r="AK45"/>
  <c r="AB45"/>
  <c r="AM43"/>
  <c r="Z43"/>
  <c r="AM39"/>
  <c r="AQ39"/>
  <c r="AK38"/>
  <c r="AQ38"/>
  <c r="AB38"/>
  <c r="AM36"/>
  <c r="AQ36"/>
  <c r="AV36" s="1"/>
  <c r="Y36"/>
  <c r="AE36"/>
  <c r="AM35"/>
  <c r="AK35"/>
  <c r="AB35"/>
  <c r="Y34"/>
  <c r="AE34"/>
  <c r="AV34"/>
  <c r="AM30"/>
  <c r="AK30"/>
  <c r="AB30"/>
  <c r="AM26"/>
  <c r="AQ26"/>
  <c r="AV26"/>
  <c r="AM25"/>
  <c r="AM23"/>
  <c r="AQ23"/>
  <c r="AL21"/>
  <c r="AM19"/>
  <c r="AK19"/>
  <c r="AQ19" s="1"/>
  <c r="AB19"/>
  <c r="AM13"/>
  <c r="AQ13" s="1"/>
  <c r="AM12"/>
  <c r="Y12"/>
  <c r="AM10"/>
  <c r="Y10"/>
  <c r="AA37" i="24"/>
  <c r="Y37"/>
  <c r="Y31"/>
  <c r="AE31" s="1"/>
  <c r="AI69" s="1"/>
  <c r="AA12"/>
  <c r="Y12"/>
  <c r="Z11"/>
  <c r="Z48" i="11"/>
  <c r="AE48" s="1"/>
  <c r="AJ48" s="1"/>
  <c r="Z47"/>
  <c r="E77" i="103"/>
  <c r="AE19" i="26"/>
  <c r="AV19" s="1"/>
  <c r="AH22" i="54"/>
  <c r="AE8" i="32"/>
  <c r="AI61"/>
  <c r="AI64"/>
  <c r="AV47" i="33"/>
  <c r="AV57"/>
  <c r="AE29" i="32"/>
  <c r="AI67" s="1"/>
  <c r="AI73"/>
  <c r="AE25" i="33"/>
  <c r="AV25" s="1"/>
  <c r="AE53"/>
  <c r="AV53" s="1"/>
  <c r="AE63"/>
  <c r="AV63" s="1"/>
  <c r="AE17" i="17"/>
  <c r="AI55"/>
  <c r="AE7" i="11"/>
  <c r="AE12" i="24"/>
  <c r="AI50"/>
  <c r="AJ47" i="11"/>
  <c r="AE11" i="24"/>
  <c r="AI49" s="1"/>
  <c r="Q66" i="17"/>
  <c r="Q67"/>
  <c r="Q69"/>
  <c r="Q65"/>
  <c r="Q68"/>
  <c r="AE7" i="33"/>
  <c r="AA39" i="24"/>
  <c r="AE37"/>
  <c r="AI75" s="1"/>
  <c r="AH34" i="54"/>
  <c r="AM34" s="1"/>
  <c r="AE53" i="26"/>
  <c r="AQ58"/>
  <c r="AV58" s="1"/>
  <c r="AQ63"/>
  <c r="AE21" i="33"/>
  <c r="AV21" s="1"/>
  <c r="AQ49"/>
  <c r="AV49" s="1"/>
  <c r="V22" i="87"/>
  <c r="AE27" i="32"/>
  <c r="AI65" s="1"/>
  <c r="AI46"/>
  <c r="AV63" i="26"/>
  <c r="AV70" i="33" l="1"/>
  <c r="AE60"/>
  <c r="AV37"/>
  <c r="AV61" i="26"/>
  <c r="AE45" i="24"/>
  <c r="Y78"/>
  <c r="AE9" i="33"/>
  <c r="AV9" s="1"/>
  <c r="Z30" i="17"/>
  <c r="AA30" s="1"/>
  <c r="AB30" s="1"/>
  <c r="AC30" s="1"/>
  <c r="AD30" s="1"/>
  <c r="AE30"/>
  <c r="AI68" s="1"/>
  <c r="AB19"/>
  <c r="AC19" s="1"/>
  <c r="AD19" s="1"/>
  <c r="AB10"/>
  <c r="AC10" s="1"/>
  <c r="AD10" s="1"/>
  <c r="AE10"/>
  <c r="AI48" s="1"/>
  <c r="AC24" i="11"/>
  <c r="AD24" s="1"/>
  <c r="AA16"/>
  <c r="AV68" i="26"/>
  <c r="AE18" i="33"/>
  <c r="AE14" i="17"/>
  <c r="AI52" s="1"/>
  <c r="AE38" i="24"/>
  <c r="AI76" s="1"/>
  <c r="AV44" i="26"/>
  <c r="AQ52" i="33"/>
  <c r="AI72" i="24"/>
  <c r="Q62" i="32"/>
  <c r="R65" i="33"/>
  <c r="AC21" i="17"/>
  <c r="AD21" s="1"/>
  <c r="AE21"/>
  <c r="AI59" s="1"/>
  <c r="AE26"/>
  <c r="AI64" s="1"/>
  <c r="AC26"/>
  <c r="AD26" s="1"/>
  <c r="Q69" i="11"/>
  <c r="Q62" i="24"/>
  <c r="Q66" i="11"/>
  <c r="Q68"/>
  <c r="R65" i="26"/>
  <c r="Q65" i="11"/>
  <c r="AE54" i="17"/>
  <c r="Y77"/>
  <c r="AB28"/>
  <c r="AC28" s="1"/>
  <c r="AD28" s="1"/>
  <c r="AE28"/>
  <c r="AI66" s="1"/>
  <c r="AC18"/>
  <c r="AD18" s="1"/>
  <c r="AA31" i="11"/>
  <c r="AB31" s="1"/>
  <c r="AC31" s="1"/>
  <c r="AD31" s="1"/>
  <c r="AB25"/>
  <c r="AC25" s="1"/>
  <c r="AD25" s="1"/>
  <c r="AD20"/>
  <c r="AE20"/>
  <c r="AJ58" s="1"/>
  <c r="AE38" i="17"/>
  <c r="AI76" s="1"/>
  <c r="AE38" i="26"/>
  <c r="AV38" s="1"/>
  <c r="AE22"/>
  <c r="AV22" s="1"/>
  <c r="AE61" i="11"/>
  <c r="AJ61" s="1"/>
  <c r="AV23" i="26"/>
  <c r="AV42"/>
  <c r="AQ8"/>
  <c r="Z39" i="24"/>
  <c r="AE49" i="26"/>
  <c r="AV49" s="1"/>
  <c r="AE11" i="32"/>
  <c r="AI49" s="1"/>
  <c r="AI45" i="24"/>
  <c r="AE68" i="33"/>
  <c r="AE16"/>
  <c r="AV16" s="1"/>
  <c r="AE69" i="32"/>
  <c r="AI69" s="1"/>
  <c r="AE9" i="17"/>
  <c r="AI47" s="1"/>
  <c r="AB9"/>
  <c r="AC9" s="1"/>
  <c r="AD9" s="1"/>
  <c r="AC11" i="11"/>
  <c r="AB35" i="17"/>
  <c r="AC35" s="1"/>
  <c r="AD35" s="1"/>
  <c r="Z33"/>
  <c r="AA33" s="1"/>
  <c r="AB33" s="1"/>
  <c r="AC33" s="1"/>
  <c r="AD33" s="1"/>
  <c r="AE33"/>
  <c r="AI71" s="1"/>
  <c r="AC27"/>
  <c r="AD27" s="1"/>
  <c r="Z23"/>
  <c r="AA23" s="1"/>
  <c r="AB23" s="1"/>
  <c r="AC23" s="1"/>
  <c r="AD23" s="1"/>
  <c r="AE23"/>
  <c r="AI61" s="1"/>
  <c r="Y39"/>
  <c r="AC12"/>
  <c r="AD12" s="1"/>
  <c r="AE12"/>
  <c r="AI50" s="1"/>
  <c r="AE11"/>
  <c r="AI49" s="1"/>
  <c r="AC11"/>
  <c r="AD11" s="1"/>
  <c r="AA7"/>
  <c r="Z39"/>
  <c r="AB33" i="11"/>
  <c r="AC33" s="1"/>
  <c r="AD33" s="1"/>
  <c r="AA28"/>
  <c r="AB28" s="1"/>
  <c r="AC28" s="1"/>
  <c r="AD28" s="1"/>
  <c r="AE28"/>
  <c r="AD22"/>
  <c r="AE22" s="1"/>
  <c r="AJ60" s="1"/>
  <c r="AD22" i="17"/>
  <c r="AE22" s="1"/>
  <c r="AI60" s="1"/>
  <c r="AE46" i="11"/>
  <c r="AJ46" s="1"/>
  <c r="AB36" i="17"/>
  <c r="AC36" s="1"/>
  <c r="AD36" s="1"/>
  <c r="AE36"/>
  <c r="AI74" s="1"/>
  <c r="AB32"/>
  <c r="AC32" s="1"/>
  <c r="AD32" s="1"/>
  <c r="Z29"/>
  <c r="AA29" s="1"/>
  <c r="AB29" s="1"/>
  <c r="AC29" s="1"/>
  <c r="AD29" s="1"/>
  <c r="AE29"/>
  <c r="AI67" s="1"/>
  <c r="AB16"/>
  <c r="AC16" s="1"/>
  <c r="AD16" s="1"/>
  <c r="AA15"/>
  <c r="AB15" s="1"/>
  <c r="AC15" s="1"/>
  <c r="AD15" s="1"/>
  <c r="AE15"/>
  <c r="AI53" s="1"/>
  <c r="AA29" i="11"/>
  <c r="AB29" s="1"/>
  <c r="AC29" s="1"/>
  <c r="AD29" s="1"/>
  <c r="AQ23" i="33"/>
  <c r="AV23" s="1"/>
  <c r="AE30" i="11"/>
  <c r="AJ68" s="1"/>
  <c r="AV52" i="33"/>
  <c r="AE50"/>
  <c r="AQ10"/>
  <c r="AV10" s="1"/>
  <c r="Q64" i="17"/>
  <c r="AE31"/>
  <c r="AI69" s="1"/>
  <c r="AQ61" i="26"/>
  <c r="AH18" i="54"/>
  <c r="Z77" i="32"/>
  <c r="AE24" i="17"/>
  <c r="AI62" s="1"/>
  <c r="AV29" i="26"/>
  <c r="AE18" i="24"/>
  <c r="AI56" s="1"/>
  <c r="AV8" i="26"/>
  <c r="AI61" i="24"/>
  <c r="AQ25" i="26"/>
  <c r="AV25" s="1"/>
  <c r="AQ40"/>
  <c r="AV40" s="1"/>
  <c r="AV27"/>
  <c r="AQ37" i="33"/>
  <c r="AQ48"/>
  <c r="Z78" i="24"/>
  <c r="AV57" i="26"/>
  <c r="AV56" i="33"/>
  <c r="AV40"/>
  <c r="AE60" i="32"/>
  <c r="AE77" s="1"/>
  <c r="Y77"/>
  <c r="AC38" i="54"/>
  <c r="AD38"/>
  <c r="AD35"/>
  <c r="AC35"/>
  <c r="AC32"/>
  <c r="AF32"/>
  <c r="AD32"/>
  <c r="AE32"/>
  <c r="N38"/>
  <c r="N37"/>
  <c r="H9"/>
  <c r="C37"/>
  <c r="AN55" i="26"/>
  <c r="AQ55" s="1"/>
  <c r="AA55"/>
  <c r="Z32"/>
  <c r="AM32"/>
  <c r="Y32"/>
  <c r="AL32"/>
  <c r="AB32"/>
  <c r="AK32"/>
  <c r="Y21"/>
  <c r="Z21"/>
  <c r="AN21"/>
  <c r="AA12"/>
  <c r="AK12"/>
  <c r="AQ12" s="1"/>
  <c r="Z12"/>
  <c r="Z15" i="32"/>
  <c r="Z39" s="1"/>
  <c r="AB28" i="33"/>
  <c r="AE28" s="1"/>
  <c r="AV28" s="1"/>
  <c r="AL34"/>
  <c r="AL64"/>
  <c r="AQ64" s="1"/>
  <c r="AA64"/>
  <c r="AE64" s="1"/>
  <c r="AV64" s="1"/>
  <c r="Y48"/>
  <c r="AE48" s="1"/>
  <c r="AM29"/>
  <c r="Z29"/>
  <c r="AE29" s="1"/>
  <c r="AM14"/>
  <c r="AM72" s="1"/>
  <c r="Z14"/>
  <c r="Y37" i="32"/>
  <c r="AE37" s="1"/>
  <c r="AI75" s="1"/>
  <c r="Y36"/>
  <c r="AE36" s="1"/>
  <c r="AI74" s="1"/>
  <c r="Y24"/>
  <c r="AE24" s="1"/>
  <c r="AI62" s="1"/>
  <c r="Y14"/>
  <c r="AE62" i="17"/>
  <c r="AC21" i="54"/>
  <c r="AH21" s="1"/>
  <c r="AG21"/>
  <c r="AD21"/>
  <c r="AF21"/>
  <c r="AA67" i="26"/>
  <c r="AE67" s="1"/>
  <c r="AL67"/>
  <c r="AQ67" s="1"/>
  <c r="Z59"/>
  <c r="Y59"/>
  <c r="AE59" s="1"/>
  <c r="AM59"/>
  <c r="AQ59" s="1"/>
  <c r="AB43"/>
  <c r="AK43"/>
  <c r="AQ43" s="1"/>
  <c r="AA43"/>
  <c r="Z13"/>
  <c r="Y13"/>
  <c r="AD30" i="11"/>
  <c r="AE34" i="17"/>
  <c r="AI72" s="1"/>
  <c r="V29" i="104"/>
  <c r="E79" i="87"/>
  <c r="F68"/>
  <c r="V38" s="1"/>
  <c r="C56"/>
  <c r="H48"/>
  <c r="AG11" i="98"/>
  <c r="AK37" i="26"/>
  <c r="AL14"/>
  <c r="AB56" i="11"/>
  <c r="AB26"/>
  <c r="AC26" s="1"/>
  <c r="AD26" s="1"/>
  <c r="AF31" i="54"/>
  <c r="AE31"/>
  <c r="AH31" s="1"/>
  <c r="AM31" s="1"/>
  <c r="AD28"/>
  <c r="AD41" s="1"/>
  <c r="AC28"/>
  <c r="AF19"/>
  <c r="AF24" s="1"/>
  <c r="AD19"/>
  <c r="AH19" s="1"/>
  <c r="AA64" i="26"/>
  <c r="AE64" s="1"/>
  <c r="AV64" s="1"/>
  <c r="AK64"/>
  <c r="AQ64" s="1"/>
  <c r="AM45"/>
  <c r="AQ45" s="1"/>
  <c r="AA45"/>
  <c r="AE45" s="1"/>
  <c r="AL71"/>
  <c r="Y35"/>
  <c r="AE35" s="1"/>
  <c r="Z35"/>
  <c r="AN35"/>
  <c r="AQ35" s="1"/>
  <c r="AM9"/>
  <c r="AQ9" s="1"/>
  <c r="AA9"/>
  <c r="AE8" i="33"/>
  <c r="Z11"/>
  <c r="AE11" s="1"/>
  <c r="AA27"/>
  <c r="AE27" s="1"/>
  <c r="AV27" s="1"/>
  <c r="AK27"/>
  <c r="AQ27" s="1"/>
  <c r="AA43"/>
  <c r="AE43" s="1"/>
  <c r="AV43" s="1"/>
  <c r="AM59"/>
  <c r="AQ59"/>
  <c r="AV59" s="1"/>
  <c r="AN69"/>
  <c r="AQ69" s="1"/>
  <c r="AV69" s="1"/>
  <c r="AK67"/>
  <c r="AQ67" s="1"/>
  <c r="AV67" s="1"/>
  <c r="Y20"/>
  <c r="AE20" s="1"/>
  <c r="AB36"/>
  <c r="AE36" s="1"/>
  <c r="AV36" s="1"/>
  <c r="AN54" i="26"/>
  <c r="AQ54" s="1"/>
  <c r="AV54" s="1"/>
  <c r="AM13" i="33"/>
  <c r="AQ13" s="1"/>
  <c r="Y13"/>
  <c r="Y54"/>
  <c r="AE54" s="1"/>
  <c r="AV54" s="1"/>
  <c r="Z54"/>
  <c r="AN66"/>
  <c r="AM66"/>
  <c r="AQ66" s="1"/>
  <c r="AV66" s="1"/>
  <c r="Z55" i="26"/>
  <c r="AE55" s="1"/>
  <c r="AV55" s="1"/>
  <c r="AF38" i="54"/>
  <c r="H28" i="87"/>
  <c r="E56"/>
  <c r="V32" s="1"/>
  <c r="AN11" i="33"/>
  <c r="AN20"/>
  <c r="AL26"/>
  <c r="AQ26" s="1"/>
  <c r="AB31"/>
  <c r="AE31" s="1"/>
  <c r="AV31" s="1"/>
  <c r="AN33"/>
  <c r="AL36"/>
  <c r="AL44"/>
  <c r="AL50"/>
  <c r="AQ50" s="1"/>
  <c r="AB60"/>
  <c r="AK70"/>
  <c r="AQ70" s="1"/>
  <c r="AL65"/>
  <c r="Y65"/>
  <c r="AE65" s="1"/>
  <c r="AM61"/>
  <c r="AQ61" s="1"/>
  <c r="AV61" s="1"/>
  <c r="AM55"/>
  <c r="AQ55" s="1"/>
  <c r="Y55"/>
  <c r="AE55" s="1"/>
  <c r="AN51"/>
  <c r="AQ51" s="1"/>
  <c r="AV51" s="1"/>
  <c r="AM48"/>
  <c r="AK34"/>
  <c r="AA34"/>
  <c r="AE34" s="1"/>
  <c r="AB34"/>
  <c r="AM33"/>
  <c r="AQ33" s="1"/>
  <c r="Z33"/>
  <c r="AE33" s="1"/>
  <c r="AM31"/>
  <c r="AQ31" s="1"/>
  <c r="AK29"/>
  <c r="AB29"/>
  <c r="AK17"/>
  <c r="AQ17" s="1"/>
  <c r="AV17" s="1"/>
  <c r="AK14"/>
  <c r="AB14"/>
  <c r="AB72" s="1"/>
  <c r="AK12"/>
  <c r="AQ12" s="1"/>
  <c r="AV12" s="1"/>
  <c r="AK11"/>
  <c r="AA19" i="32"/>
  <c r="AE19" s="1"/>
  <c r="AI57" s="1"/>
  <c r="Y16"/>
  <c r="AA9"/>
  <c r="AE9" s="1"/>
  <c r="AI47" s="1"/>
  <c r="AA7"/>
  <c r="AE7" s="1"/>
  <c r="AG21" i="98"/>
  <c r="AG16"/>
  <c r="AE38" i="54"/>
  <c r="AE35"/>
  <c r="AN32" i="26"/>
  <c r="AA32"/>
  <c r="AK21"/>
  <c r="AB21"/>
  <c r="AE68" i="24"/>
  <c r="AI68" s="1"/>
  <c r="Z76" i="11"/>
  <c r="AE76" s="1"/>
  <c r="AJ76" s="1"/>
  <c r="Z74"/>
  <c r="H25" i="54"/>
  <c r="C45"/>
  <c r="B42"/>
  <c r="U18"/>
  <c r="U16" s="1"/>
  <c r="U13" s="1"/>
  <c r="Y37" i="26"/>
  <c r="AN37"/>
  <c r="Z37"/>
  <c r="AL37"/>
  <c r="Y14"/>
  <c r="Z14"/>
  <c r="AM14"/>
  <c r="R69"/>
  <c r="R70"/>
  <c r="R67"/>
  <c r="AB49" i="11"/>
  <c r="AE49" s="1"/>
  <c r="AC50"/>
  <c r="AC77" s="1"/>
  <c r="AA56"/>
  <c r="AE56" s="1"/>
  <c r="AJ56" s="1"/>
  <c r="AC57"/>
  <c r="AE57" s="1"/>
  <c r="AJ57" s="1"/>
  <c r="AB69"/>
  <c r="AE69" s="1"/>
  <c r="AB75"/>
  <c r="AE75" s="1"/>
  <c r="AJ75" s="1"/>
  <c r="AA49"/>
  <c r="AA77" s="1"/>
  <c r="AB50"/>
  <c r="AE50" s="1"/>
  <c r="AJ50" s="1"/>
  <c r="AC51"/>
  <c r="AE51" s="1"/>
  <c r="AJ51" s="1"/>
  <c r="AB64"/>
  <c r="AE64" s="1"/>
  <c r="Z65"/>
  <c r="AE65" s="1"/>
  <c r="AJ65" s="1"/>
  <c r="AC67"/>
  <c r="AC70"/>
  <c r="AE70" s="1"/>
  <c r="AJ70" s="1"/>
  <c r="AB73"/>
  <c r="AE73" s="1"/>
  <c r="AJ73" s="1"/>
  <c r="AB45"/>
  <c r="Z55"/>
  <c r="AB66"/>
  <c r="AE66" s="1"/>
  <c r="AB67"/>
  <c r="AE67" s="1"/>
  <c r="AC71"/>
  <c r="AE71" s="1"/>
  <c r="AA74"/>
  <c r="AF45"/>
  <c r="AI45" i="54"/>
  <c r="E28" i="87"/>
  <c r="V18" s="1"/>
  <c r="H68"/>
  <c r="Z16" i="32"/>
  <c r="AN18" i="33"/>
  <c r="AB26"/>
  <c r="AE26" s="1"/>
  <c r="AV26" s="1"/>
  <c r="AN34"/>
  <c r="AB44"/>
  <c r="AE44" s="1"/>
  <c r="AV44" s="1"/>
  <c r="AN58"/>
  <c r="AQ58" s="1"/>
  <c r="AV58" s="1"/>
  <c r="AK68"/>
  <c r="AQ68" s="1"/>
  <c r="AM65"/>
  <c r="AK60"/>
  <c r="AQ60" s="1"/>
  <c r="AK44"/>
  <c r="AQ44" s="1"/>
  <c r="AK36"/>
  <c r="AQ36" s="1"/>
  <c r="AM34"/>
  <c r="AL29"/>
  <c r="AK20"/>
  <c r="AQ20" s="1"/>
  <c r="AK18"/>
  <c r="AL14"/>
  <c r="AL7"/>
  <c r="Y15" i="32"/>
  <c r="AE71" i="17"/>
  <c r="AE48"/>
  <c r="AE77" s="1"/>
  <c r="AG15" i="98"/>
  <c r="E155" i="103"/>
  <c r="H155" s="1"/>
  <c r="AD39" i="54"/>
  <c r="AH39" s="1"/>
  <c r="AM39" s="1"/>
  <c r="AC36"/>
  <c r="AH36" s="1"/>
  <c r="AE30"/>
  <c r="AG15"/>
  <c r="AC15"/>
  <c r="AC13"/>
  <c r="Y30" i="26"/>
  <c r="AE30" s="1"/>
  <c r="AK22"/>
  <c r="AQ22" s="1"/>
  <c r="AB22"/>
  <c r="AK18"/>
  <c r="AQ18" s="1"/>
  <c r="AV18" s="1"/>
  <c r="AM16"/>
  <c r="Z16"/>
  <c r="AE16" s="1"/>
  <c r="AN15"/>
  <c r="Y15"/>
  <c r="AE15" s="1"/>
  <c r="AV15" s="1"/>
  <c r="AK10"/>
  <c r="AA10"/>
  <c r="AE10" s="1"/>
  <c r="Y26" i="24"/>
  <c r="AE26" s="1"/>
  <c r="AI64" s="1"/>
  <c r="Y10"/>
  <c r="Y70" i="26"/>
  <c r="AE70" s="1"/>
  <c r="AV70" s="1"/>
  <c r="AF36" i="54"/>
  <c r="AE15"/>
  <c r="AE24" s="1"/>
  <c r="AG13"/>
  <c r="AG24" s="1"/>
  <c r="AM69" i="26"/>
  <c r="AQ69" s="1"/>
  <c r="AV69" s="1"/>
  <c r="AM65"/>
  <c r="AQ65" s="1"/>
  <c r="AV65" s="1"/>
  <c r="AN53"/>
  <c r="AQ53" s="1"/>
  <c r="AV53" s="1"/>
  <c r="AN30"/>
  <c r="AQ30" s="1"/>
  <c r="AK16"/>
  <c r="AQ16" s="1"/>
  <c r="AK15"/>
  <c r="AQ15" s="1"/>
  <c r="AB15"/>
  <c r="AI45" i="32" l="1"/>
  <c r="AQ10" i="26"/>
  <c r="AV10" s="1"/>
  <c r="AK72"/>
  <c r="AH30" i="54"/>
  <c r="AE41"/>
  <c r="AE13" i="33"/>
  <c r="AV13" s="1"/>
  <c r="Y72"/>
  <c r="AE10" i="24"/>
  <c r="Y39"/>
  <c r="AH13" i="54"/>
  <c r="AC24"/>
  <c r="AE55" i="11"/>
  <c r="AJ55" s="1"/>
  <c r="Z77"/>
  <c r="I45" i="54"/>
  <c r="AI64"/>
  <c r="Z72" i="26"/>
  <c r="AE12"/>
  <c r="AV12" s="1"/>
  <c r="AB16" i="11"/>
  <c r="AA39"/>
  <c r="AQ29" i="33"/>
  <c r="AV29" s="1"/>
  <c r="AV67" i="26"/>
  <c r="AQ14" i="33"/>
  <c r="AV55"/>
  <c r="AQ65"/>
  <c r="AV45" i="26"/>
  <c r="AM36" i="54"/>
  <c r="AL72" i="26"/>
  <c r="AE43"/>
  <c r="AV43" s="1"/>
  <c r="AV59"/>
  <c r="AE26" i="11"/>
  <c r="AJ64" s="1"/>
  <c r="AE31"/>
  <c r="AJ69" s="1"/>
  <c r="AE78" i="24"/>
  <c r="AQ7" i="33"/>
  <c r="AL72"/>
  <c r="Q63" i="24"/>
  <c r="Q64"/>
  <c r="Q65"/>
  <c r="Q66"/>
  <c r="Q67"/>
  <c r="AE9" i="26"/>
  <c r="AA72"/>
  <c r="AH28" i="54"/>
  <c r="AC41"/>
  <c r="AE13" i="26"/>
  <c r="AV13" s="1"/>
  <c r="Y72"/>
  <c r="Y39" i="32"/>
  <c r="AE14"/>
  <c r="AI52" s="1"/>
  <c r="AI60" i="54"/>
  <c r="I37"/>
  <c r="Q64" i="32"/>
  <c r="Q67"/>
  <c r="Q65"/>
  <c r="Q66"/>
  <c r="Q63"/>
  <c r="AE16"/>
  <c r="AI54" s="1"/>
  <c r="AJ66" i="11"/>
  <c r="AV60" i="33"/>
  <c r="AE74" i="11"/>
  <c r="AJ74" s="1"/>
  <c r="AV35" i="26"/>
  <c r="AE14" i="33"/>
  <c r="AV14" s="1"/>
  <c r="AV48"/>
  <c r="AQ32" i="26"/>
  <c r="AH35" i="54"/>
  <c r="AV50" i="33"/>
  <c r="AV68"/>
  <c r="AI60" i="32"/>
  <c r="AD24" i="54"/>
  <c r="AA72" i="33"/>
  <c r="AB77" i="11"/>
  <c r="AE45"/>
  <c r="AQ11" i="33"/>
  <c r="AV11" s="1"/>
  <c r="AK72"/>
  <c r="AV8"/>
  <c r="AB7" i="17"/>
  <c r="AA39"/>
  <c r="AD11" i="11"/>
  <c r="AV30" i="26"/>
  <c r="AV65" i="33"/>
  <c r="AV20"/>
  <c r="AM72" i="26"/>
  <c r="AV16"/>
  <c r="AE15" i="32"/>
  <c r="AI53" s="1"/>
  <c r="AQ21" i="26"/>
  <c r="AB72"/>
  <c r="AH15" i="54"/>
  <c r="AM32" s="1"/>
  <c r="AQ18" i="33"/>
  <c r="AV18" s="1"/>
  <c r="AE14" i="26"/>
  <c r="AE37"/>
  <c r="AA39" i="32"/>
  <c r="AV33" i="33"/>
  <c r="AQ34"/>
  <c r="AV34" s="1"/>
  <c r="AF41" i="54"/>
  <c r="AQ37" i="26"/>
  <c r="AE21"/>
  <c r="AV21" s="1"/>
  <c r="AE32"/>
  <c r="AV32" s="1"/>
  <c r="AH32" i="54"/>
  <c r="AH38"/>
  <c r="AM38" s="1"/>
  <c r="AM35"/>
  <c r="AE29" i="11"/>
  <c r="AJ67" s="1"/>
  <c r="AE16" i="17"/>
  <c r="AI54" s="1"/>
  <c r="AE32"/>
  <c r="AI70" s="1"/>
  <c r="AE33" i="11"/>
  <c r="AJ71" s="1"/>
  <c r="AE27" i="17"/>
  <c r="AI65" s="1"/>
  <c r="AE35"/>
  <c r="AI73" s="1"/>
  <c r="AE25" i="11"/>
  <c r="AJ63" s="1"/>
  <c r="AE18" i="17"/>
  <c r="AI56" s="1"/>
  <c r="AQ14" i="26"/>
  <c r="AQ72" s="1"/>
  <c r="AE24" i="11"/>
  <c r="AJ62" s="1"/>
  <c r="AE19" i="17"/>
  <c r="AI57" s="1"/>
  <c r="Z72" i="33"/>
  <c r="AQ72" l="1"/>
  <c r="AV7"/>
  <c r="AV72" s="1"/>
  <c r="AE11" i="11"/>
  <c r="AH41" i="54"/>
  <c r="AM28"/>
  <c r="AI48" i="24"/>
  <c r="AI78" s="1"/>
  <c r="AE39"/>
  <c r="AJ45" i="11"/>
  <c r="AE77"/>
  <c r="AE39" i="32"/>
  <c r="AE72" i="33"/>
  <c r="AI77" i="32"/>
  <c r="AC7" i="17"/>
  <c r="AB39"/>
  <c r="AV9" i="26"/>
  <c r="AE72"/>
  <c r="AC16" i="11"/>
  <c r="AB39"/>
  <c r="AM30" i="54"/>
  <c r="AH24"/>
  <c r="AV14" i="26"/>
  <c r="AV37"/>
  <c r="AD7" i="17" l="1"/>
  <c r="AD39" s="1"/>
  <c r="AC39"/>
  <c r="AM41" i="54"/>
  <c r="AD16" i="11"/>
  <c r="AD39" s="1"/>
  <c r="AC39"/>
  <c r="AJ49"/>
  <c r="AV72" i="26"/>
  <c r="AE16" i="11" l="1"/>
  <c r="AE7" i="17"/>
  <c r="AJ54" i="11" l="1"/>
  <c r="AJ77" s="1"/>
  <c r="AE39"/>
  <c r="AI45" i="17"/>
  <c r="AI77" s="1"/>
  <c r="AE39"/>
</calcChain>
</file>

<file path=xl/comments1.xml><?xml version="1.0" encoding="utf-8"?>
<comments xmlns="http://schemas.openxmlformats.org/spreadsheetml/2006/main">
  <authors>
    <author>mta</author>
  </authors>
  <commentList>
    <comment ref="A6" authorId="0">
      <text>
        <r>
          <rPr>
            <b/>
            <sz val="8"/>
            <color indexed="81"/>
            <rFont val="Tahoma"/>
            <family val="2"/>
            <charset val="238"/>
          </rPr>
          <t xml:space="preserve">
Če ima turnir naslovnega sponzorja, potem v polje A6 napiši ime turnirja (primer: Večer open). Če pa naslovnega sponzorja ni, napiši v celico A6 vrsto turnirja, starostno kategorijo, ime kluba in mesto, iz katerega je klub. Primer: OP16 Branik Maribor ali pa FIN1 14 Jaki Ljubljana
Če je skupno ime predolgo, lahko izpustiš ime mesta.</t>
        </r>
      </text>
    </comment>
    <comment ref="A8" authorId="0">
      <text>
        <r>
          <rPr>
            <b/>
            <sz val="8"/>
            <color indexed="10"/>
            <rFont val="Tahoma"/>
            <family val="2"/>
          </rPr>
          <t>V celico A8 napiši samo številko 12, 14, 16 ali 18, oziroma, v primeru da gre za članski turnir, črki  ČL (brez pik, vejic, itd.!!!).</t>
        </r>
      </text>
    </comment>
    <comment ref="B8" authorId="0">
      <text>
        <r>
          <rPr>
            <b/>
            <sz val="8"/>
            <color indexed="10"/>
            <rFont val="Tahoma"/>
            <family val="2"/>
          </rPr>
          <t>V celico B8 napiši mali m ali mali ž.</t>
        </r>
        <r>
          <rPr>
            <sz val="8"/>
            <color indexed="81"/>
            <rFont val="Tahoma"/>
            <family val="2"/>
            <charset val="238"/>
          </rPr>
          <t xml:space="preserve">
</t>
        </r>
      </text>
    </comment>
    <comment ref="C8" authorId="0">
      <text>
        <r>
          <rPr>
            <b/>
            <sz val="8"/>
            <color indexed="10"/>
            <rFont val="Tahoma"/>
            <family val="2"/>
          </rPr>
          <t>V primeru, da sodiš na tekmovanju v starostni kategoriji do 12 ali 14 let, v celico C8 napiši, ali gre za turnir A turnir ali B turnir (napiši samo veliki A ali veliki B turnir)!
Primer: B turnir</t>
        </r>
      </text>
    </comment>
    <comment ref="D8" authorId="0">
      <text>
        <r>
          <rPr>
            <b/>
            <sz val="8"/>
            <color indexed="10"/>
            <rFont val="Tahoma"/>
            <family val="2"/>
          </rPr>
          <t>V polje D8 napiši, ali gre za OP, RR, FIN, DP, M.
Oznake pomenijo:
OP= odprto prvenstvo
RR= tekmovanje po sistemu round robin
FIN= finalni turnir po Round Robin tekmovanju
DP= državno prvenstvo
M= masters</t>
        </r>
        <r>
          <rPr>
            <b/>
            <sz val="8"/>
            <color indexed="81"/>
            <rFont val="Tahoma"/>
            <family val="2"/>
            <charset val="238"/>
          </rPr>
          <t xml:space="preserve">
</t>
        </r>
      </text>
    </comment>
    <comment ref="E8" authorId="0">
      <text>
        <r>
          <rPr>
            <b/>
            <sz val="8"/>
            <color indexed="10"/>
            <rFont val="Tahoma"/>
            <family val="2"/>
          </rPr>
          <t>V polje E8 napiši obdobje, za katero se bodo točke s tega tekmovanja upoštevale za jakostno letstvico TZS.
Napiši samo številko (1, 2, 3, 4, 5 ali 6), brez pik, ne z besedo, ne z rimskimi številkami, itd...
1. obdobje je: 1.11. do 31.1.
2. obdobje je od 1.2. do 31.3.
3. obdobje je od 1.4. do 31.5.
4. obdobje je od 1.6. do 31.7.
5. obdobje je od 1.8. do 30.9.
6. obdobje je od 1.10. do 31.10.</t>
        </r>
      </text>
    </comment>
    <comment ref="A10" authorId="0">
      <text>
        <r>
          <rPr>
            <b/>
            <sz val="8"/>
            <color indexed="10"/>
            <rFont val="Tahoma"/>
            <family val="2"/>
          </rPr>
          <t>Datum vpisuj na sledeči način:
12./14.4.2007</t>
        </r>
        <r>
          <rPr>
            <sz val="8"/>
            <color indexed="81"/>
            <rFont val="Tahoma"/>
            <family val="2"/>
            <charset val="238"/>
          </rPr>
          <t xml:space="preserve">
</t>
        </r>
      </text>
    </comment>
    <comment ref="D10" authorId="0">
      <text>
        <r>
          <rPr>
            <b/>
            <sz val="8"/>
            <color indexed="10"/>
            <rFont val="Tahoma"/>
            <family val="2"/>
          </rPr>
          <t xml:space="preserve">V celico D10 v listu Vnos podatkov napiši samo številko razpisanega ranga, in sicer številko 1 ali 2 ali 3 (brez pike, ne piši rimskih številk, itd.)!!
</t>
        </r>
        <r>
          <rPr>
            <b/>
            <sz val="8"/>
            <color indexed="81"/>
            <rFont val="Tahoma"/>
            <family val="2"/>
          </rPr>
          <t xml:space="preserve">
</t>
        </r>
        <r>
          <rPr>
            <b/>
            <sz val="8"/>
            <color indexed="10"/>
            <rFont val="Tahoma"/>
            <family val="2"/>
          </rPr>
          <t>Po začetku glavnega turnirja preveri, ali se razpisani rang turnirja v polju D10 na tem list (to je v  listu Vnos podatkov), ujema z dejanskim rangom turnirja, ki ga je zračunal računalnik (glej "m ali ž glavni 32", Točke TZS, Rang turnirja, polje Q63)</t>
        </r>
        <r>
          <rPr>
            <sz val="8"/>
            <color indexed="10"/>
            <rFont val="Tahoma"/>
            <family val="2"/>
          </rPr>
          <t xml:space="preserve">.
</t>
        </r>
      </text>
    </comment>
  </commentList>
</comments>
</file>

<file path=xl/comments10.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4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6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R65" authorId="0">
      <text>
        <r>
          <rPr>
            <sz val="8"/>
            <color indexed="10"/>
            <rFont val="Tahoma"/>
            <family val="2"/>
          </rPr>
          <t>Rang turnirja v glavi turnirja mora biti enak rangu turnirja v tej tabeli!! Preveri!!</t>
        </r>
        <r>
          <rPr>
            <sz val="8"/>
            <color indexed="81"/>
            <rFont val="Tahoma"/>
            <family val="2"/>
            <charset val="238"/>
          </rPr>
          <t xml:space="preserve">
</t>
        </r>
        <r>
          <rPr>
            <sz val="8"/>
            <color indexed="10"/>
            <rFont val="Tahoma"/>
            <family val="2"/>
          </rPr>
          <t>Dokler ne bo napisan pravilni rang v "m glavni 32", v "m kvalifikcije 32" ne bo moč videti ranga in tudi izračun točk ne bo mogoč!!</t>
        </r>
      </text>
    </comment>
    <comment ref="Q72" authorId="0">
      <text>
        <r>
          <rPr>
            <b/>
            <sz val="8"/>
            <color indexed="10"/>
            <rFont val="Tahoma"/>
            <family val="2"/>
          </rPr>
          <t xml:space="preserve">Za pravilen vnos časa napiši datum in čas. 
Primer: 12.5.2008 ob 17.30
</t>
        </r>
      </text>
    </comment>
    <comment ref="R73" authorId="0">
      <text>
        <r>
          <rPr>
            <b/>
            <sz val="8"/>
            <color indexed="10"/>
            <rFont val="Tahoma"/>
            <family val="2"/>
          </rPr>
          <t>Napiši ime in priimek ter mesto na lestvici igralke, ki se je zadnja neposredno (status D) uvrstila v žreb.
Primer:
Katarina Srebotnik (23)</t>
        </r>
      </text>
    </comment>
  </commentList>
</comments>
</file>

<file path=xl/comments11.xml><?xml version="1.0" encoding="utf-8"?>
<comments xmlns="http://schemas.openxmlformats.org/spreadsheetml/2006/main">
  <authors>
    <author>mta</author>
  </authors>
  <commentList>
    <comment ref="K6"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 vnašaš ročno!!!</t>
        </r>
      </text>
    </comment>
    <comment ref="N6"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12.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4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2" authorId="0">
      <text>
        <r>
          <rPr>
            <sz val="8"/>
            <color indexed="10"/>
            <rFont val="Tahoma"/>
            <family val="2"/>
          </rPr>
          <t>Rang turnirja v glavi turnirja mora biti enak rangu turnirja v tej tabeli!! Preveri!!
Dokler ne bo napisan pravilni rang v "m glavni 32", v "m kvalifikcije 32" ne bo moč videti ranga in tudi izračun točk ne bo mogoč!!</t>
        </r>
        <r>
          <rPr>
            <sz val="8"/>
            <color indexed="81"/>
            <rFont val="Tahoma"/>
            <family val="2"/>
            <charset val="238"/>
          </rPr>
          <t xml:space="preserve">
</t>
        </r>
      </text>
    </comment>
    <comment ref="D6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text>
        <r>
          <rPr>
            <b/>
            <sz val="8"/>
            <color indexed="10"/>
            <rFont val="Tahoma"/>
            <family val="2"/>
          </rPr>
          <t xml:space="preserve">Za pravilen vnos časa napiši datum in čas. 
Primer: 12.5.2008 ob 17.30
</t>
        </r>
      </text>
    </comment>
    <comment ref="Q72" authorId="0">
      <text>
        <r>
          <rPr>
            <b/>
            <sz val="8"/>
            <color indexed="10"/>
            <rFont val="Tahoma"/>
            <family val="2"/>
          </rPr>
          <t>Napiši ime in priimek ter mesto na lestvici igralke, ki se je zadnja neposredno (status D) uvrstila v žreb.
Primer:
Katarina Srebotnik (23)</t>
        </r>
      </text>
    </comment>
  </commentList>
</comments>
</file>

<file path=xl/comments13.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4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6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R65" authorId="0">
      <text>
        <r>
          <rPr>
            <sz val="8"/>
            <color indexed="10"/>
            <rFont val="Tahoma"/>
            <family val="2"/>
          </rPr>
          <t>Rang turnirja v glavi turnirja mora biti enak rangu turnirja v tej tabeli!! Preveri!!</t>
        </r>
        <r>
          <rPr>
            <sz val="8"/>
            <color indexed="81"/>
            <rFont val="Tahoma"/>
            <family val="2"/>
            <charset val="238"/>
          </rPr>
          <t xml:space="preserve">
</t>
        </r>
        <r>
          <rPr>
            <sz val="8"/>
            <color indexed="10"/>
            <rFont val="Tahoma"/>
            <family val="2"/>
          </rPr>
          <t>Dokler ne bo napisan pravilni rang v "m glavni 32", v "m kvalifikcije 32" ne bo moč videti ranga in tudi izračun točk ne bo mogoč!!</t>
        </r>
      </text>
    </comment>
    <comment ref="Q72" authorId="0">
      <text>
        <r>
          <rPr>
            <b/>
            <sz val="8"/>
            <color indexed="10"/>
            <rFont val="Tahoma"/>
            <family val="2"/>
          </rPr>
          <t xml:space="preserve">Za pravilen vnos časa napiši datum in čas. 
Primer: 12.5.2008 ob 17.30
</t>
        </r>
      </text>
    </comment>
    <comment ref="R73" authorId="0">
      <text>
        <r>
          <rPr>
            <b/>
            <sz val="8"/>
            <color indexed="10"/>
            <rFont val="Tahoma"/>
            <family val="2"/>
          </rPr>
          <t>Napiši ime in priimek ter mesto na lestvici igralke, ki se je zadnja neposredno (status D) uvrstila v žreb.
Primer:
Katarina Srebotnik (23)</t>
        </r>
      </text>
    </comment>
  </commentList>
</comments>
</file>

<file path=xl/comments14.xml><?xml version="1.0" encoding="utf-8"?>
<comments xmlns="http://schemas.openxmlformats.org/spreadsheetml/2006/main">
  <authors>
    <author>Anders Wennberg</author>
  </authors>
  <commentList>
    <comment ref="BQ7" authorId="0">
      <text>
        <r>
          <rPr>
            <sz val="8"/>
            <color indexed="8"/>
            <rFont val="Tahoma"/>
            <family val="2"/>
          </rPr>
          <t>The DoRank-values from the Acc. Prep. list are imported into this column.
If a team member used protected ranking for Acceptance you must enter the non-protected Doubles ESP in the columns to the right.
If the Acc.Prep. List includes a Wild Card team which in non-entered (i.e did not sign-in), you must enter their Doubles ESP in the columns to the right so that they become part of the seeding process.</t>
        </r>
      </text>
    </comment>
  </commentList>
</comments>
</file>

<file path=xl/comments15.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6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text>
        <r>
          <rPr>
            <b/>
            <sz val="8"/>
            <color indexed="10"/>
            <rFont val="Tahoma"/>
            <family val="2"/>
          </rPr>
          <t xml:space="preserve">Za pravilen vnos časa napiši datum in čas. 
Primer: 12.5.2008 ob 17.30
</t>
        </r>
      </text>
    </comment>
    <comment ref="Q72" authorId="0">
      <text>
        <r>
          <rPr>
            <b/>
            <sz val="8"/>
            <color indexed="10"/>
            <rFont val="Tahoma"/>
            <family val="2"/>
          </rPr>
          <t>Napiši priimka ter seštevek mest (na jakostni lestvici za posameznike) dvojice, ki se je zadnja neposredno (status D) uvrstila v žreb.
Primer:
Žemlja/Tkalec (28)</t>
        </r>
      </text>
    </comment>
  </commentList>
</comments>
</file>

<file path=xl/comments16.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4" authorId="0">
      <text>
        <r>
          <rPr>
            <sz val="9"/>
            <color indexed="81"/>
            <rFont val="Tahoma"/>
            <family val="2"/>
            <charset val="238"/>
          </rPr>
          <t xml:space="preserve">Obe igralki zmagovalne dvojice dobita po 480 točk, obe igralki v finalu poražene dvojice dobita 360 točk, itd.
</t>
        </r>
      </text>
    </comment>
    <comment ref="D6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71" authorId="0">
      <text>
        <r>
          <rPr>
            <b/>
            <sz val="8"/>
            <color indexed="10"/>
            <rFont val="Tahoma"/>
            <family val="2"/>
          </rPr>
          <t xml:space="preserve">Za pravilen vnos časa napiši datum in čas. 
Primer: 12.5.2008 ob 17.30
</t>
        </r>
      </text>
    </comment>
    <comment ref="S72" authorId="0">
      <text>
        <r>
          <rPr>
            <b/>
            <sz val="8"/>
            <color indexed="10"/>
            <rFont val="Tahoma"/>
            <family val="2"/>
          </rPr>
          <t>Napiši priimka ter seštevek mest (na jakostni lestvici za posameznike) dvojice, ki se je zadnja neposredno (status D) uvrstila v žreb.
Primer:
Žemlja/Tkalec (28)</t>
        </r>
      </text>
    </comment>
    <comment ref="D86"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14"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18"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143" authorId="0">
      <text>
        <r>
          <rPr>
            <sz val="9"/>
            <color indexed="81"/>
            <rFont val="Tahoma"/>
            <family val="2"/>
            <charset val="238"/>
          </rPr>
          <t xml:space="preserve">Obe igralki zmagovalne dvojice dobita po 480 točk, obe igralki v finalu poražene dvojice dobita 360 točk, itd.
</t>
        </r>
      </text>
    </comment>
    <comment ref="D146"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150" authorId="0">
      <text>
        <r>
          <rPr>
            <b/>
            <sz val="8"/>
            <color indexed="10"/>
            <rFont val="Tahoma"/>
            <family val="2"/>
          </rPr>
          <t xml:space="preserve">Za pravilen vnos časa napiši datum in čas. 
Primer: 12.5.2008 ob 17.30
</t>
        </r>
      </text>
    </comment>
    <comment ref="S151" authorId="0">
      <text>
        <r>
          <rPr>
            <b/>
            <sz val="8"/>
            <color indexed="10"/>
            <rFont val="Tahoma"/>
            <family val="2"/>
          </rPr>
          <t>Napiši priimka ter seštevek mest (na jakostni lestvici za posameznike) dvojice, ki se je zadnja neposredno (status D) uvrstila v žreb.
Primer:
Žemlja/Tkalec (28)</t>
        </r>
      </text>
    </comment>
  </commentList>
</comments>
</file>

<file path=xl/comments17.xml><?xml version="1.0" encoding="utf-8"?>
<comments xmlns="http://schemas.openxmlformats.org/spreadsheetml/2006/main">
  <authors>
    <author>Anders Wennberg</author>
  </authors>
  <commentList>
    <comment ref="BP7" authorId="0">
      <text>
        <r>
          <rPr>
            <sz val="8"/>
            <color indexed="8"/>
            <rFont val="Tahoma"/>
            <family val="2"/>
          </rPr>
          <t>The DoRank-values from the Acc. Prep. list are imported into this column.
If a team member used protected ranking for Acceptance you must enter the non-protected Doubles ESP in the columns to the right.
If the Acc.Prep. List includes a Wild Card team which in non-entered (i.e did not sign-in), you must enter their Doubles ESP in the columns to the right so that they become part of the seeding process.</t>
        </r>
      </text>
    </comment>
  </commentList>
</comments>
</file>

<file path=xl/comments18.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6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text>
        <r>
          <rPr>
            <b/>
            <sz val="8"/>
            <color indexed="10"/>
            <rFont val="Tahoma"/>
            <family val="2"/>
          </rPr>
          <t xml:space="preserve">Za pravilen vnos časa napiši datum in čas. 
Primer: 12.5.2008 ob 17.30
</t>
        </r>
      </text>
    </comment>
    <comment ref="Q72" authorId="0">
      <text>
        <r>
          <rPr>
            <b/>
            <sz val="8"/>
            <color indexed="10"/>
            <rFont val="Tahoma"/>
            <family val="2"/>
          </rPr>
          <t>Napiši priimka ter seštevek mest (na jakostni lestvici za posameznike) dvojice, ki se je zadnja neposredno (status D) uvrstila v žreb.
Primer:
Žemlja/Tkalec (28)</t>
        </r>
      </text>
    </comment>
  </commentList>
</comments>
</file>

<file path=xl/comments19.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4" authorId="0">
      <text>
        <r>
          <rPr>
            <sz val="9"/>
            <color indexed="81"/>
            <rFont val="Tahoma"/>
            <family val="2"/>
            <charset val="238"/>
          </rPr>
          <t xml:space="preserve">Obe igralki zmagovalne dvojice dobita po 480 točk, obe igralki v finalu poražene dvojice dobita 360 točk, itd.
</t>
        </r>
      </text>
    </comment>
    <comment ref="D6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71" authorId="0">
      <text>
        <r>
          <rPr>
            <b/>
            <sz val="8"/>
            <color indexed="10"/>
            <rFont val="Tahoma"/>
            <family val="2"/>
          </rPr>
          <t xml:space="preserve">Za pravilen vnos časa napiši datum in čas. 
Primer: 12.5.2008 ob 17.30
</t>
        </r>
      </text>
    </comment>
    <comment ref="S72" authorId="0">
      <text>
        <r>
          <rPr>
            <b/>
            <sz val="8"/>
            <color indexed="10"/>
            <rFont val="Tahoma"/>
            <family val="2"/>
          </rPr>
          <t>Napiši priimka ter seštevek mest (na jakostni lestvici za posameznike) dvojice, ki se je zadnja neposredno (status D) uvrstila v žreb.
Primer:
Žemlja/Tkalec (28)</t>
        </r>
      </text>
    </comment>
    <comment ref="D86"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14"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18"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143" authorId="0">
      <text>
        <r>
          <rPr>
            <sz val="9"/>
            <color indexed="81"/>
            <rFont val="Tahoma"/>
            <family val="2"/>
            <charset val="238"/>
          </rPr>
          <t xml:space="preserve">Obe igralki zmagovalne dvojice dobita po 480 točk, obe igralki v finalu poražene dvojice dobita 360 točk, itd.
</t>
        </r>
      </text>
    </comment>
    <comment ref="D146"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150" authorId="0">
      <text>
        <r>
          <rPr>
            <b/>
            <sz val="8"/>
            <color indexed="10"/>
            <rFont val="Tahoma"/>
            <family val="2"/>
          </rPr>
          <t xml:space="preserve">Za pravilen vnos časa napiši datum in čas. 
Primer: 12.5.2008 ob 17.30
</t>
        </r>
      </text>
    </comment>
    <comment ref="S151" authorId="0">
      <text>
        <r>
          <rPr>
            <b/>
            <sz val="8"/>
            <color indexed="10"/>
            <rFont val="Tahoma"/>
            <family val="2"/>
          </rPr>
          <t>Napiši priimka ter seštevek mest (na jakostni lestvici za posameznike) dvojice, ki se je zadnja neposredno (status D) uvrstila v žreb.
Primer:
Žemlja/Tkalec (28)</t>
        </r>
      </text>
    </comment>
  </commentList>
</comments>
</file>

<file path=xl/comments2.xml><?xml version="1.0" encoding="utf-8"?>
<comments xmlns="http://schemas.openxmlformats.org/spreadsheetml/2006/main">
  <authors>
    <author>mta</author>
  </authors>
  <commentList>
    <comment ref="K7"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 K7, K8, itd. vnašaš ročno!!!</t>
        </r>
      </text>
    </comment>
    <comment ref="N7"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20.xml><?xml version="1.0" encoding="utf-8"?>
<comments xmlns="http://schemas.openxmlformats.org/spreadsheetml/2006/main">
  <authors>
    <author>mta</author>
  </authors>
  <commentList>
    <comment ref="E5" authorId="0">
      <text>
        <r>
          <rPr>
            <sz val="20"/>
            <color indexed="81"/>
            <rFont val="Tahoma"/>
            <family val="2"/>
          </rPr>
          <t>Masters je vedno 1. kategorija.</t>
        </r>
        <r>
          <rPr>
            <sz val="8"/>
            <color indexed="81"/>
            <rFont val="Tahoma"/>
            <family val="2"/>
            <charset val="238"/>
          </rPr>
          <t xml:space="preserve">
</t>
        </r>
      </text>
    </comment>
    <comment ref="K6"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poljaK7, K8, itd.  vnašaš ročno!!!</t>
        </r>
      </text>
    </comment>
    <comment ref="N6"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21.xml><?xml version="1.0" encoding="utf-8"?>
<comments xmlns="http://schemas.openxmlformats.org/spreadsheetml/2006/main">
  <authors>
    <author>mta</author>
  </authors>
  <commentList>
    <comment ref="H6" authorId="0">
      <text>
        <r>
          <rPr>
            <sz val="20"/>
            <color indexed="81"/>
            <rFont val="Tahoma"/>
            <family val="2"/>
          </rPr>
          <t>Masters je vedno 1. kategorija.</t>
        </r>
        <r>
          <rPr>
            <sz val="8"/>
            <color indexed="81"/>
            <rFont val="Tahoma"/>
            <family val="2"/>
            <charset val="238"/>
          </rPr>
          <t xml:space="preserve">
</t>
        </r>
      </text>
    </comment>
    <comment ref="C9" authorId="0">
      <text>
        <r>
          <rPr>
            <b/>
            <sz val="20"/>
            <color indexed="81"/>
            <rFont val="Tahoma"/>
            <family val="2"/>
          </rPr>
          <t xml:space="preserve">
</t>
        </r>
        <r>
          <rPr>
            <b/>
            <sz val="16"/>
            <color indexed="81"/>
            <rFont val="Tahoma"/>
            <family val="2"/>
          </rPr>
          <t xml:space="preserve">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H11"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F12"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K13"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C15" authorId="0">
      <text>
        <r>
          <rPr>
            <b/>
            <sz val="20"/>
            <color indexed="81"/>
            <rFont val="Tahoma"/>
            <family val="2"/>
          </rPr>
          <t xml:space="preserve">
</t>
        </r>
        <r>
          <rPr>
            <b/>
            <sz val="16"/>
            <color indexed="81"/>
            <rFont val="Tahoma"/>
            <family val="2"/>
          </rPr>
          <t xml:space="preserve">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H17"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F18"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K21"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F22"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H24"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C25" authorId="0">
      <text>
        <r>
          <rPr>
            <b/>
            <sz val="20"/>
            <color indexed="81"/>
            <rFont val="Tahoma"/>
            <family val="2"/>
          </rPr>
          <t xml:space="preserve">
</t>
        </r>
        <r>
          <rPr>
            <b/>
            <sz val="16"/>
            <color indexed="81"/>
            <rFont val="Tahoma"/>
            <family val="2"/>
          </rPr>
          <t xml:space="preserve">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K27"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F28"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H30" authorId="0">
      <text>
        <r>
          <rPr>
            <sz val="20"/>
            <color indexed="81"/>
            <rFont val="Tahoma"/>
            <family val="2"/>
          </rPr>
          <t>Da bolje vidiš imena sodnikov, klikni na Pogled, nato Zoom in zvišaj vrednost na 100%. Za povratek na prvotni pogled ponovi vse in izberi 50% Zoom.</t>
        </r>
        <r>
          <rPr>
            <sz val="14"/>
            <color indexed="81"/>
            <rFont val="Tahoma"/>
            <family val="2"/>
          </rPr>
          <t xml:space="preserve">
</t>
        </r>
      </text>
    </comment>
    <comment ref="C31" authorId="0">
      <text>
        <r>
          <rPr>
            <b/>
            <sz val="20"/>
            <color indexed="81"/>
            <rFont val="Tahoma"/>
            <family val="2"/>
          </rPr>
          <t xml:space="preserve">
</t>
        </r>
        <r>
          <rPr>
            <b/>
            <sz val="16"/>
            <color indexed="81"/>
            <rFont val="Tahoma"/>
            <family val="2"/>
          </rPr>
          <t xml:space="preserve">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G53" authorId="0">
      <text>
        <r>
          <rPr>
            <b/>
            <sz val="16"/>
            <color indexed="10"/>
            <rFont val="Tahoma"/>
            <family val="2"/>
            <charset val="238"/>
          </rPr>
          <t>Za pravilen vnos časa napiši datum in čas. 
Primer: 12.5.2008 ob 17.30</t>
        </r>
        <r>
          <rPr>
            <b/>
            <sz val="8"/>
            <color indexed="10"/>
            <rFont val="Tahoma"/>
            <family val="2"/>
          </rPr>
          <t xml:space="preserve">
</t>
        </r>
      </text>
    </comment>
  </commentList>
</comments>
</file>

<file path=xl/comments22.xml><?xml version="1.0" encoding="utf-8"?>
<comments xmlns="http://schemas.openxmlformats.org/spreadsheetml/2006/main">
  <authors>
    <author>mta</author>
  </authors>
  <commentList>
    <comment ref="P6" authorId="0">
      <text>
        <r>
          <rPr>
            <sz val="20"/>
            <color indexed="81"/>
            <rFont val="Tahoma"/>
            <family val="2"/>
          </rPr>
          <t xml:space="preserve">Če igralec, ki je v 1. vrstici svoje skupine, premaga igralca, ki je v 3. vrstici, v polji U8 in S10 vnesemo številko 1. Če igralec, ki je v 3. vrstici, premaga igralca, ki je v 1. vrstici, v polji U8 in S10 vnesemo številko 3. Če v omenjeni polji vnesemo različni številki, se polji obarvata (različna polja, ki sodijo skupaj, se obarvajo različno). Ko napako popravimo, se polji obarvata belo.
Če se dvoboj med omenjenima igralcema ne začne zaradi poškodbe igralca, ki je v 1. vrstici, zmagovalec je potemtakem igralec, ki je v 3. vrstici, vnesemo v zgoraj omenjeni polji 3bb (v obratnem primeru pa 1bb).
</t>
        </r>
        <r>
          <rPr>
            <sz val="8"/>
            <color indexed="81"/>
            <rFont val="Tahoma"/>
            <family val="2"/>
            <charset val="238"/>
          </rPr>
          <t xml:space="preserve">
</t>
        </r>
      </text>
    </comment>
    <comment ref="N7" authorId="0">
      <text>
        <r>
          <rPr>
            <sz val="20"/>
            <color indexed="81"/>
            <rFont val="Tahoma"/>
            <family val="2"/>
            <charset val="238"/>
          </rPr>
          <t>Točke (8,6,4,2) se bodo avtomatično izpisale, ko boš vtipkal</t>
        </r>
        <r>
          <rPr>
            <b/>
            <sz val="9"/>
            <color indexed="81"/>
            <rFont val="Tahoma"/>
            <family val="2"/>
            <charset val="238"/>
          </rPr>
          <t xml:space="preserve"> </t>
        </r>
        <r>
          <rPr>
            <sz val="20"/>
            <color indexed="81"/>
            <rFont val="Tahoma"/>
            <family val="2"/>
            <charset val="238"/>
          </rPr>
          <t>mesto, ki ga je igralec osvojil v svoji skupini.</t>
        </r>
      </text>
    </comment>
    <comment ref="K8"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0"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1"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N13" authorId="0">
      <text>
        <r>
          <rPr>
            <sz val="20"/>
            <color indexed="81"/>
            <rFont val="Tahoma"/>
            <family val="2"/>
            <charset val="238"/>
          </rPr>
          <t>Točke (8,6,4,2) se bodo avtomatično izpisale, ko boš vtipkal</t>
        </r>
        <r>
          <rPr>
            <b/>
            <sz val="9"/>
            <color indexed="81"/>
            <rFont val="Tahoma"/>
            <family val="2"/>
            <charset val="238"/>
          </rPr>
          <t xml:space="preserve"> </t>
        </r>
        <r>
          <rPr>
            <sz val="20"/>
            <color indexed="81"/>
            <rFont val="Tahoma"/>
            <family val="2"/>
            <charset val="238"/>
          </rPr>
          <t>mesto, ki ga je igralec osvojil v svoji skupini.</t>
        </r>
      </text>
    </comment>
    <comment ref="K14"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5"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6"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17"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N19" authorId="0">
      <text>
        <r>
          <rPr>
            <sz val="20"/>
            <color indexed="81"/>
            <rFont val="Tahoma"/>
            <family val="2"/>
            <charset val="238"/>
          </rPr>
          <t>Točke (8,6,4,2) se bodo avtomatično izpisale, ko boš vtipkal</t>
        </r>
        <r>
          <rPr>
            <b/>
            <sz val="9"/>
            <color indexed="81"/>
            <rFont val="Tahoma"/>
            <family val="2"/>
            <charset val="238"/>
          </rPr>
          <t xml:space="preserve"> </t>
        </r>
        <r>
          <rPr>
            <sz val="20"/>
            <color indexed="81"/>
            <rFont val="Tahoma"/>
            <family val="2"/>
            <charset val="238"/>
          </rPr>
          <t>mesto, ki ga je igralec osvojil v svoji skupini.</t>
        </r>
      </text>
    </comment>
    <comment ref="K20"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1"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2"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K23"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23.xml><?xml version="1.0" encoding="utf-8"?>
<comments xmlns="http://schemas.openxmlformats.org/spreadsheetml/2006/main">
  <authors>
    <author>mta</author>
  </authors>
  <commentList>
    <comment ref="L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0"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1"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2"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3"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7"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8"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0"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1"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5"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6"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7"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8"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24.xml><?xml version="1.0" encoding="utf-8"?>
<comments xmlns="http://schemas.openxmlformats.org/spreadsheetml/2006/main">
  <authors>
    <author>mta</author>
  </authors>
  <commentList>
    <comment ref="L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0"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1"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2"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3"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7"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8"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1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0"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1"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5"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6"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7"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8"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 ref="L29" authorId="0">
      <text>
        <r>
          <rPr>
            <sz val="18"/>
            <color indexed="81"/>
            <rFont val="Tahoma"/>
            <family val="2"/>
            <charset val="238"/>
          </rPr>
          <t>Če ti ne uspe napisati številke nič (0), najprej napiši opuščaj ('), ki ga napišeš tako, da pritisneš tipko Shift in tipko, ki ima poševnico in vprašaj, nato pa številko 0.</t>
        </r>
      </text>
    </comment>
  </commentList>
</comments>
</file>

<file path=xl/comments3.xml><?xml version="1.0" encoding="utf-8"?>
<comments xmlns="http://schemas.openxmlformats.org/spreadsheetml/2006/main">
  <authors>
    <author>mta</author>
  </authors>
  <commentList>
    <comment ref="K6"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 K7, K8, itd. vnašaš ročno!!!</t>
        </r>
      </text>
    </comment>
    <comment ref="N6"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4.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text>
        <r>
          <rPr>
            <sz val="9"/>
            <color indexed="81"/>
            <rFont val="Tahoma"/>
            <family val="2"/>
            <charset val="238"/>
          </rPr>
          <t xml:space="preserve">V to celico vpiši a,as ali b,bs
</t>
        </r>
      </text>
    </comment>
    <comment ref="D5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text>
        <r>
          <rPr>
            <sz val="8"/>
            <color indexed="10"/>
            <rFont val="Tahoma"/>
            <family val="2"/>
          </rPr>
          <t>Opozorilo!
Rang turnirja v glavi turnirja mora biti enak rangu turnirja v tej celici! Popravi na listu za vnos podatkov, ne v tej celici!!
Dejanski rang turnirja ne sme biti nižji od prvotno razpisanega ranga, mora pa biti višji, če tako pokaže seštevek jakosti prvih štirih igralcev, ki igrajo na turnirju.
Rang 1: seštevek vključno 310 ali več
Rang 2: seštevek med vključno 220 in 300
Rang 3: seštevek vključno 210 ali manj</t>
        </r>
        <r>
          <rPr>
            <sz val="8"/>
            <color indexed="81"/>
            <rFont val="Tahoma"/>
            <family val="2"/>
            <charset val="238"/>
          </rPr>
          <t xml:space="preserve">
</t>
        </r>
      </text>
    </comment>
    <comment ref="D6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text>
        <r>
          <rPr>
            <b/>
            <sz val="8"/>
            <color indexed="10"/>
            <rFont val="Tahoma"/>
            <family val="2"/>
          </rPr>
          <t xml:space="preserve">Za pravilen vnos časa napiši datum in čas. 
Primer: 12.5.2008 ob 17.30
</t>
        </r>
      </text>
    </comment>
    <comment ref="Q72" authorId="0">
      <text>
        <r>
          <rPr>
            <b/>
            <sz val="8"/>
            <color indexed="10"/>
            <rFont val="Tahoma"/>
            <family val="2"/>
          </rPr>
          <t>Napiši ime in priimek ter mesto na lestvici igralke, ki se je zadnja neposredno (status D) uvrstila v žreb.
Primer:
Katarina Srebotnik (23)</t>
        </r>
      </text>
    </comment>
  </commentList>
</comments>
</file>

<file path=xl/comments5.xml><?xml version="1.0" encoding="utf-8"?>
<comments xmlns="http://schemas.openxmlformats.org/spreadsheetml/2006/main">
  <authors>
    <author>mta</author>
  </authors>
  <commentList>
    <comment ref="K7"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 K7, K8, itd. vnašaš ročno!!!</t>
        </r>
      </text>
    </comment>
    <comment ref="N7"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6.xml><?xml version="1.0" encoding="utf-8"?>
<comments xmlns="http://schemas.openxmlformats.org/spreadsheetml/2006/main">
  <authors>
    <author>mta</author>
  </authors>
  <commentList>
    <comment ref="K6"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 K7, K8, itd. vnašaš ročno!!!</t>
        </r>
      </text>
    </comment>
    <comment ref="N6"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7.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O39" authorId="0">
      <text>
        <r>
          <rPr>
            <sz val="9"/>
            <color indexed="81"/>
            <rFont val="Tahoma"/>
            <family val="2"/>
            <charset val="238"/>
          </rPr>
          <t xml:space="preserve">V to celico vpiši a,as ali b,bs
</t>
        </r>
      </text>
    </comment>
    <comment ref="D5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3" authorId="0">
      <text>
        <r>
          <rPr>
            <sz val="8"/>
            <color indexed="10"/>
            <rFont val="Tahoma"/>
            <family val="2"/>
          </rPr>
          <t xml:space="preserve">Rang turnirja v glavi turnirja mora biti enak rangu turnirja v tej celici! Popravi na listu za vnos podatkov, ne v tej celici!!
</t>
        </r>
        <r>
          <rPr>
            <sz val="8"/>
            <color indexed="81"/>
            <rFont val="Tahoma"/>
            <family val="2"/>
            <charset val="238"/>
          </rPr>
          <t xml:space="preserve">
</t>
        </r>
        <r>
          <rPr>
            <sz val="8"/>
            <color indexed="10"/>
            <rFont val="Tahoma"/>
            <family val="2"/>
          </rPr>
          <t xml:space="preserve">Dejanski rang turnirja </t>
        </r>
        <r>
          <rPr>
            <u/>
            <sz val="8"/>
            <color indexed="10"/>
            <rFont val="Tahoma"/>
            <family val="2"/>
          </rPr>
          <t>ne sme biti nižj</t>
        </r>
        <r>
          <rPr>
            <sz val="8"/>
            <color indexed="10"/>
            <rFont val="Tahoma"/>
            <family val="2"/>
          </rPr>
          <t>i od prvotno razpisanega ranga,</t>
        </r>
        <r>
          <rPr>
            <u/>
            <sz val="8"/>
            <color indexed="10"/>
            <rFont val="Tahoma"/>
            <family val="2"/>
          </rPr>
          <t xml:space="preserve"> mora pa biti višji</t>
        </r>
        <r>
          <rPr>
            <sz val="8"/>
            <color indexed="10"/>
            <rFont val="Tahoma"/>
            <family val="2"/>
          </rPr>
          <t xml:space="preserve">, če tako pokaže seštevek jakosti prvih štirih igralcev, ki </t>
        </r>
        <r>
          <rPr>
            <u/>
            <sz val="8"/>
            <color indexed="10"/>
            <rFont val="Tahoma"/>
            <family val="2"/>
          </rPr>
          <t>igrajo</t>
        </r>
        <r>
          <rPr>
            <sz val="8"/>
            <color indexed="10"/>
            <rFont val="Tahoma"/>
            <family val="2"/>
          </rPr>
          <t xml:space="preserve"> na turnirju.
Rang 1: seštevek vključno 310 ali več
Rang 2: seštevek med vključno 220 in 300
Rang 3: seštevek vključno 210 ali manj</t>
        </r>
        <r>
          <rPr>
            <sz val="8"/>
            <color indexed="81"/>
            <rFont val="Tahoma"/>
            <family val="2"/>
            <charset val="238"/>
          </rPr>
          <t xml:space="preserve">
</t>
        </r>
      </text>
    </comment>
    <comment ref="D6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text>
        <r>
          <rPr>
            <b/>
            <sz val="8"/>
            <color indexed="10"/>
            <rFont val="Tahoma"/>
            <family val="2"/>
          </rPr>
          <t xml:space="preserve">Za pravilen vnos časa napiši datum in čas. 
Primer: 12.5.2008 ob 17.30
</t>
        </r>
      </text>
    </comment>
    <comment ref="Q72" authorId="0">
      <text>
        <r>
          <rPr>
            <b/>
            <sz val="8"/>
            <color indexed="10"/>
            <rFont val="Tahoma"/>
            <family val="2"/>
          </rPr>
          <t>Napiši ime in priimek ter mesto na lestvici igralke, ki se je zadnja neposredno (status D) uvrstila v žreb.
Primer:
Katarina Srebotnik (23)</t>
        </r>
      </text>
    </comment>
  </commentList>
</comments>
</file>

<file path=xl/comments8.xml><?xml version="1.0" encoding="utf-8"?>
<comments xmlns="http://schemas.openxmlformats.org/spreadsheetml/2006/main">
  <authors>
    <author>mta</author>
  </authors>
  <commentList>
    <comment ref="K6" authorId="0">
      <text>
        <r>
          <rPr>
            <b/>
            <sz val="8"/>
            <color indexed="10"/>
            <rFont val="Tahoma"/>
            <family val="2"/>
          </rPr>
          <t xml:space="preserve">TB pomeni tie-break (tie po angleško pomeni tesen oz. enak, break pa razbiti - po slovensko bi rekli, da beseda tie-break pomeni "razbijanje enakosti".
Primer: vpisala sta se igralca, ki nimata rankinga (niti v eni starostni kategoriji nižje od razpisane). Da določimo, kateri igralec ima prednost pred drugim, opravimo žreb. Tisti igralec, ki ima prednost, dobi v kolono TB številko 1, drugi pa številko 2. </t>
        </r>
        <r>
          <rPr>
            <sz val="8"/>
            <color indexed="10"/>
            <rFont val="Tahoma"/>
            <family val="2"/>
          </rPr>
          <t xml:space="preserve">
</t>
        </r>
        <r>
          <rPr>
            <b/>
            <sz val="10"/>
            <color indexed="10"/>
            <rFont val="Tahoma"/>
            <family val="2"/>
          </rPr>
          <t>Številke v polja K7, K8, itd. vnašaš ročno!!!</t>
        </r>
      </text>
    </comment>
    <comment ref="N6" authorId="0">
      <text>
        <r>
          <rPr>
            <sz val="10"/>
            <color indexed="81"/>
            <rFont val="Tahoma"/>
            <family val="2"/>
            <charset val="238"/>
          </rPr>
          <t>Če slovenski igralec ni rangiran, je njegova jakost 10 (napiši v polje "jakost").
Tujcem, ki niso na naši jakostni lestvici, napišemo jakost 30.
Glej "Pravilnik o rangiranju".</t>
        </r>
      </text>
    </comment>
  </commentList>
</comments>
</file>

<file path=xl/comments9.xml><?xml version="1.0" encoding="utf-8"?>
<comments xmlns="http://schemas.openxmlformats.org/spreadsheetml/2006/main">
  <authors>
    <author>mta</author>
  </authors>
  <commentList>
    <comment ref="D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1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2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1"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39"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47"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D55"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Q62" authorId="0">
      <text>
        <r>
          <rPr>
            <sz val="8"/>
            <color indexed="10"/>
            <rFont val="Tahoma"/>
            <family val="2"/>
          </rPr>
          <t>Rang turnirja v glavi turnirja mora biti enak rangu turnirja v tej tabeli!! Preveri!!</t>
        </r>
        <r>
          <rPr>
            <sz val="8"/>
            <color indexed="81"/>
            <rFont val="Tahoma"/>
            <family val="2"/>
            <charset val="238"/>
          </rPr>
          <t xml:space="preserve">
</t>
        </r>
        <r>
          <rPr>
            <sz val="8"/>
            <color indexed="10"/>
            <rFont val="Tahoma"/>
            <family val="2"/>
          </rPr>
          <t>Dokler ne bo napisan pravilni rang v "m glavni 32", v "m kvalifikcije 32" ne bo moč videti ranga in tudi izračun točk ne bo mogoč!!</t>
        </r>
      </text>
    </comment>
    <comment ref="D63" authorId="0">
      <text>
        <r>
          <rPr>
            <b/>
            <sz val="8"/>
            <color indexed="81"/>
            <rFont val="Tahoma"/>
            <family val="2"/>
            <charset val="238"/>
          </rPr>
          <t xml:space="preserve">
Če ne želiš, da je katerokoli polje v žrebni listi napisano v mastnem tisku (krepko oziroma "poboldano" po angleško, levoklikni na celico, izberi v  vrstici z meniji (zgornji del ekrana) Oblika, Pogojno oblikovanje, Oblika, Pisava, Slog pisave, Običajno in nato dvakrat V redu.
Če želiš, da je celica napisana v mastnem tisku (krepko), ponoviš vse zgoraj napisane postopke in klikneš Krepko. </t>
        </r>
      </text>
    </comment>
    <comment ref="P71" authorId="0">
      <text>
        <r>
          <rPr>
            <b/>
            <sz val="8"/>
            <color indexed="10"/>
            <rFont val="Tahoma"/>
            <family val="2"/>
          </rPr>
          <t xml:space="preserve">Za pravilen vnos časa napiši datum in čas. 
Primer: 12.5.2008 ob 17.30
</t>
        </r>
      </text>
    </comment>
    <comment ref="Q72" authorId="0">
      <text>
        <r>
          <rPr>
            <b/>
            <sz val="8"/>
            <color indexed="10"/>
            <rFont val="Tahoma"/>
            <family val="2"/>
          </rPr>
          <t>Napiši ime in priimek ter mesto na lestvici igralke, ki se je zadnja neposredno (status D) uvrstila v žreb.
Primer:
Katarina Srebotnik (23)</t>
        </r>
      </text>
    </comment>
  </commentList>
</comments>
</file>

<file path=xl/sharedStrings.xml><?xml version="1.0" encoding="utf-8"?>
<sst xmlns="http://schemas.openxmlformats.org/spreadsheetml/2006/main" count="2151" uniqueCount="556">
  <si>
    <t>Seed Sort</t>
  </si>
  <si>
    <t>AccSort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</si>
  <si>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</si>
  <si>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</si>
  <si>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</si>
  <si>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</si>
  <si>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</si>
  <si>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</si>
  <si>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</si>
  <si>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</si>
  <si>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</si>
  <si>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</si>
  <si>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</si>
  <si>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</si>
  <si>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</si>
  <si>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</si>
  <si>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</si>
  <si>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</si>
  <si>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</si>
  <si>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</si>
  <si>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</si>
  <si>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</si>
  <si>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</si>
  <si>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</si>
  <si>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</si>
  <si>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</si>
  <si>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</si>
  <si>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</si>
  <si>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</si>
  <si>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</si>
  <si>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</si>
  <si>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</si>
  <si>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</si>
  <si>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</si>
  <si>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</si>
  <si>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</si>
  <si>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</si>
  <si>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</si>
  <si>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</si>
  <si>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</si>
  <si>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</si>
  <si>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</si>
  <si>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</si>
  <si>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</si>
  <si>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</si>
  <si>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</si>
  <si>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</si>
  <si>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</si>
  <si>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</si>
  <si>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</si>
  <si>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</si>
  <si>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</si>
  <si>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</si>
  <si>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</si>
  <si>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</si>
  <si>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</si>
  <si>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</si>
  <si>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</si>
  <si>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</si>
  <si>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</si>
  <si>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</si>
  <si>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</si>
  <si>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</si>
  <si>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</si>
  <si>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</si>
  <si>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</si>
  <si>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</si>
  <si>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xml:space="preserve"> </t>
  </si>
  <si>
    <t>datum</t>
  </si>
  <si>
    <t>vrhovni sodnik</t>
  </si>
  <si>
    <t>ime turnirja</t>
  </si>
  <si>
    <t>priimek</t>
  </si>
  <si>
    <t>ime</t>
  </si>
  <si>
    <t>podpis sodnika</t>
  </si>
  <si>
    <t>GLAVNI TURNIR</t>
  </si>
  <si>
    <t>podpis vrhovnega sodnika</t>
  </si>
  <si>
    <t>klub</t>
  </si>
  <si>
    <t>rojstni datum</t>
  </si>
  <si>
    <t>nižja kategorija</t>
  </si>
  <si>
    <t>nosilec</t>
  </si>
  <si>
    <t>št.</t>
  </si>
  <si>
    <t>VPISNA LISTA</t>
  </si>
  <si>
    <t>ŽREBNA  LISTA</t>
  </si>
  <si>
    <t>vodja tekmovanja</t>
  </si>
  <si>
    <t>status</t>
  </si>
  <si>
    <t>polfinale</t>
  </si>
  <si>
    <t>finale</t>
  </si>
  <si>
    <t>zmagovalec</t>
  </si>
  <si>
    <t>jakostna lestvica</t>
  </si>
  <si>
    <t>nosilci</t>
  </si>
  <si>
    <t>namesto</t>
  </si>
  <si>
    <t>srečni poraženec</t>
  </si>
  <si>
    <t>čas žrebanja</t>
  </si>
  <si>
    <t>predstavnik igralcev</t>
  </si>
  <si>
    <t>GLAVNI  TURNIR</t>
  </si>
  <si>
    <t>mesto na TZS</t>
  </si>
  <si>
    <t>nosilka</t>
  </si>
  <si>
    <t>žeton št.</t>
  </si>
  <si>
    <t>četrtfinale</t>
  </si>
  <si>
    <t>datum rojstva</t>
  </si>
  <si>
    <t>podpis igralca</t>
  </si>
  <si>
    <t>nosilke</t>
  </si>
  <si>
    <t>vrhovni  sodnik</t>
  </si>
  <si>
    <t>2.kolo</t>
  </si>
  <si>
    <t>srečna poraženka</t>
  </si>
  <si>
    <t>predstavnica igralk</t>
  </si>
  <si>
    <t>KVALIFIKACIJE</t>
  </si>
  <si>
    <t>kvalifikant</t>
  </si>
  <si>
    <t>kvalifikantka</t>
  </si>
  <si>
    <t xml:space="preserve">
sprejet
da</t>
  </si>
  <si>
    <t>dan</t>
  </si>
  <si>
    <t>kraj</t>
  </si>
  <si>
    <t>ura</t>
  </si>
  <si>
    <t>NE BRIŠI TE STRANI !!!</t>
  </si>
  <si>
    <t>VNOS  PODATKOV!</t>
  </si>
  <si>
    <t>VPIŠI PODATKE V ZELENA POLJA !</t>
  </si>
  <si>
    <t>PREBERI !!!!</t>
  </si>
  <si>
    <t>NAVODILA :</t>
  </si>
  <si>
    <t>3) Za žreb kvalifikacij ponovi postopek iz glavnega turnirja.</t>
  </si>
  <si>
    <t>NE  BRIŠI TE STRANI - POTREBUJEŠ JO ZA RAČUNALNIŠKI ŽREB</t>
  </si>
  <si>
    <t>zmagovalka</t>
  </si>
  <si>
    <t>NE BRIŠE TE STRANI - POTREBUJEŠ JO ZA RAČUNALNIŠKI ŽREB</t>
  </si>
  <si>
    <t>podpis</t>
  </si>
  <si>
    <t>rang turnirja</t>
  </si>
  <si>
    <t>zadnje neposredno uvrščena igralka</t>
  </si>
  <si>
    <t>nadomestilo</t>
  </si>
  <si>
    <t>šifra</t>
  </si>
  <si>
    <t>štev. mobitela</t>
  </si>
  <si>
    <t>ali</t>
  </si>
  <si>
    <t>info@teniska-zveza.si</t>
  </si>
  <si>
    <t>matjaz.pogacar@siol.net</t>
  </si>
  <si>
    <t>Pripombe/komentarje pošljite na</t>
  </si>
  <si>
    <t>Vse pravice pridržane.</t>
  </si>
  <si>
    <t>Vodja tekmovanja</t>
  </si>
  <si>
    <t>2. kolo</t>
  </si>
  <si>
    <t>5) V kvalifikacijah v stolpec "Status" vedno vpiši eno od okrajšav : D, V, N.</t>
  </si>
  <si>
    <t>nižja kategor.</t>
  </si>
  <si>
    <t xml:space="preserve">ime </t>
  </si>
  <si>
    <t xml:space="preserve">priimek </t>
  </si>
  <si>
    <t>mesto NK</t>
  </si>
  <si>
    <t>1.) Vnos splošnih podatkov (ime turnirja, ime vrhovnega sodnika, rang turnirja, itd.) opraviš tako, da</t>
  </si>
  <si>
    <t>zadnji neposredno uvrščeni igralec</t>
  </si>
  <si>
    <t xml:space="preserve">samo na enem od listov, to spremembo naredi v dotičnem listu. Imena posameznih listov najdeš na  </t>
  </si>
  <si>
    <t>spodnji strani ekrana.</t>
  </si>
  <si>
    <t xml:space="preserve">igralca (stolpec A), ki ga želiš prenesti v program za žreb, in med držanjem tipke povleci miško do </t>
  </si>
  <si>
    <t xml:space="preserve">miškino tipko in kjerkoli v potemnenem delu vrstice klikni z desno miškino tipko ter v padajočem </t>
  </si>
  <si>
    <t xml:space="preserve">seznamu možnosti izberi "kopiraj". Pojdi v program za žreb in v listu, recimo "m glavni turnir žrebna </t>
  </si>
  <si>
    <t xml:space="preserve">v listu "vnos podatkov" v zelena polja pod ustreznim imenom vpišeš manjkajoče podatke. Po vnosu se </t>
  </si>
  <si>
    <t>bodo podatki pojavili na vseh listih; po vnosu podatke lahko poljubno spreminjaš - če na listu" vnos</t>
  </si>
  <si>
    <t xml:space="preserve">podatkov" nekaj spremeniš, se bodo spremembe pojavile na vseh listih; če želiš opraviti spremembo  </t>
  </si>
  <si>
    <t>GLAVNI SODNIKI</t>
  </si>
  <si>
    <t>Sodnik</t>
  </si>
  <si>
    <t xml:space="preserve">8) Če na turnirju ni dovolj igralcev, ki bi v celoti popolnili žrebno tabelo, uporabljaj besedo "prosto" </t>
  </si>
  <si>
    <t>(mala začetnica, male črke).</t>
  </si>
  <si>
    <t>SODNIKI</t>
  </si>
  <si>
    <t>Na zelena polja vpiši priimke sodnikov. Le-ti se bodo pojavili v padajočem seznamu na vseh žrebnih listah. Če klikneš rdeči napis "sodnik" (tega boš na žrebni listi videl le v primeru, če klikneš na gumb na zgornji strani ekrana, kjer piše "prikaži sodnike"), se bo desno od rdečega napisa pojavila puščica, obrnjena navzdol. Klikni nanjo in v padajočem seznamu se ti bodo izpisali vsi glavni sodniki, ki si jih napisal v zelena polja za vpis glavnih sodnikov. Klikni na priimek sodnika, ki je sodil dotičen dvoboj, in rdeča beseda "sodnik" se bo spremenila v zelen priimek sodnika).</t>
  </si>
  <si>
    <t>Brez sodnika</t>
  </si>
  <si>
    <t>abcd</t>
  </si>
  <si>
    <t>ef</t>
  </si>
  <si>
    <t>Acc
TB</t>
  </si>
  <si>
    <t>ITF Supervisor's signature</t>
  </si>
  <si>
    <t>Seed</t>
  </si>
  <si>
    <t>MDO</t>
  </si>
  <si>
    <t>Acc
Rank
within
Method</t>
  </si>
  <si>
    <t>TB
Rank</t>
  </si>
  <si>
    <t>Acc. TB</t>
  </si>
  <si>
    <t>To Draw
MD</t>
  </si>
  <si>
    <t>Comb.
Do.Rkg</t>
  </si>
  <si>
    <t>Seed
Tie-
break</t>
  </si>
  <si>
    <r>
      <t>Player 1</t>
    </r>
    <r>
      <rPr>
        <sz val="7"/>
        <rFont val="Arial"/>
        <family val="2"/>
      </rPr>
      <t xml:space="preserve">
Doubles
Seed Rank</t>
    </r>
  </si>
  <si>
    <r>
      <t>Player 2</t>
    </r>
    <r>
      <rPr>
        <sz val="7"/>
        <rFont val="Arial"/>
        <family val="2"/>
      </rPr>
      <t xml:space="preserve">
Doubles
Seed Rank</t>
    </r>
  </si>
  <si>
    <t>Glavni turnir</t>
  </si>
  <si>
    <t>Klub</t>
  </si>
  <si>
    <t>Polfinale</t>
  </si>
  <si>
    <t>Zmagovalca</t>
  </si>
  <si>
    <t>nadomestila</t>
  </si>
  <si>
    <t>zadnja neposredo uvrščena dvojica</t>
  </si>
  <si>
    <t>rang</t>
  </si>
  <si>
    <t>rang TZS</t>
  </si>
  <si>
    <t>Igralec 1</t>
  </si>
  <si>
    <t>Dvojica</t>
  </si>
  <si>
    <t>Podpis</t>
  </si>
  <si>
    <t>Vpisna lista</t>
  </si>
  <si>
    <t>Igralec 2</t>
  </si>
  <si>
    <t>število zmag</t>
  </si>
  <si>
    <t>vrstni red</t>
  </si>
  <si>
    <t>podpis:</t>
  </si>
  <si>
    <t>1 : 4  *  2 : 3  *  1 : 2  *  3 : 4  *  1 : 3  *  2 : 4</t>
  </si>
  <si>
    <t>1. dan       2 : 5  *  3 : 4  *  1 : 2  *  3 : 5  *  1 : 4</t>
  </si>
  <si>
    <t>2. dan       2 : 3  *  4 : 5  *  3 : 1  *  4 : 2  *  5 : 1</t>
  </si>
  <si>
    <t>kategorija</t>
  </si>
  <si>
    <t>tekmovanje:</t>
  </si>
  <si>
    <t>3-4</t>
  </si>
  <si>
    <t>UDELEŽENCI</t>
  </si>
  <si>
    <t>KONČNI VRSTNI RED</t>
  </si>
  <si>
    <t>5-8</t>
  </si>
  <si>
    <t>9-12</t>
  </si>
  <si>
    <t>podpisi</t>
  </si>
  <si>
    <t>vrhovni sodnik:</t>
  </si>
  <si>
    <t>datum:</t>
  </si>
  <si>
    <t>URADNE OSEBE</t>
  </si>
  <si>
    <t>1. mesto</t>
  </si>
  <si>
    <t>2. mesto</t>
  </si>
  <si>
    <t xml:space="preserve">MASTERS </t>
  </si>
  <si>
    <t>metoda rangiranja</t>
  </si>
  <si>
    <t>TB rang</t>
  </si>
  <si>
    <t>Žrebna lista</t>
  </si>
  <si>
    <t>Status
D,V,N</t>
  </si>
  <si>
    <t>NE BRIŠI VSEBINE V RDEČIH CELICAH!! FORMULE!!</t>
  </si>
  <si>
    <t>TB</t>
  </si>
  <si>
    <t>glavni turnir(GT), kvalifikacije(K)</t>
  </si>
  <si>
    <t>predstavnik igralcev:</t>
  </si>
  <si>
    <t>vodja tekmovanja:</t>
  </si>
  <si>
    <t>čas žrebanja:</t>
  </si>
  <si>
    <t>zadnji neposredno uvrščeni igralec:</t>
  </si>
  <si>
    <t>Moški</t>
  </si>
  <si>
    <t>4) V glavnem turnirju v stolpec "Status" vedno vpiši eno od okrajšav : D, V, K, L, N, NK.</t>
  </si>
  <si>
    <t>število igralcev:</t>
  </si>
  <si>
    <t>in teniški klub:</t>
  </si>
  <si>
    <t>in ki si jo prejel po e-pošti. V lestvici ustrezne kategorije in spola z levo miškino tipko klikni na šifro</t>
  </si>
  <si>
    <t xml:space="preserve">vključno stolpca O (nižja kategorija - NK); vse celice od šifre do vključno NK potemnijo. Spusti levo </t>
  </si>
  <si>
    <t xml:space="preserve">lista", klikni  v celico B7 (pod "šifra") z desno miškino tipko ter v padajočem seznamu izberi "prilepi" </t>
  </si>
  <si>
    <t>9) Vse, kar potrebuješ za vodenje tekmovanj s koledarja TZS, lahko najdeš tudi na spletnih straneh TZS</t>
  </si>
  <si>
    <t>www.teniska-zveza.si (program, lestvice, registracije, kazni, pravilniki, itd.).</t>
  </si>
  <si>
    <t>Ženske</t>
  </si>
  <si>
    <t>kategorija:</t>
  </si>
  <si>
    <t>list ševilka:</t>
  </si>
  <si>
    <t>vrstni red igranja po skupinah:</t>
  </si>
  <si>
    <r>
      <t xml:space="preserve">ROUND ROBIN </t>
    </r>
    <r>
      <rPr>
        <b/>
        <i/>
        <sz val="24"/>
        <color indexed="8"/>
        <rFont val="Times New Roman CE"/>
        <family val="1"/>
        <charset val="238"/>
      </rPr>
      <t>(4 v skupini)</t>
    </r>
  </si>
  <si>
    <t>list:</t>
  </si>
  <si>
    <r>
      <t xml:space="preserve">ROUND ROBIN </t>
    </r>
    <r>
      <rPr>
        <b/>
        <i/>
        <sz val="24"/>
        <color indexed="8"/>
        <rFont val="Times New Roman CE"/>
        <family val="1"/>
        <charset val="238"/>
      </rPr>
      <t>(5 v skupini)</t>
    </r>
  </si>
  <si>
    <t>v glavni turnir (GT)</t>
  </si>
  <si>
    <t>D</t>
  </si>
  <si>
    <t>GT</t>
  </si>
  <si>
    <t>V</t>
  </si>
  <si>
    <t>Vrhovni sodnik</t>
  </si>
  <si>
    <t>Podlaga</t>
  </si>
  <si>
    <t>Naslov</t>
  </si>
  <si>
    <t>Telefon</t>
  </si>
  <si>
    <t>6) Rezultate vpisuj na sledeči način :  75 46 76(3)</t>
  </si>
  <si>
    <t xml:space="preserve">OBVESTILO </t>
  </si>
  <si>
    <t>IGRALCEM</t>
  </si>
  <si>
    <t>mesto, klub</t>
  </si>
  <si>
    <t>PODATKI O ORGANIZATORJU</t>
  </si>
  <si>
    <t>Ime kluba</t>
  </si>
  <si>
    <t>Klicna številka države</t>
  </si>
  <si>
    <t>Klicna številka mesta</t>
  </si>
  <si>
    <t>Številka</t>
  </si>
  <si>
    <t xml:space="preserve"> Spletni naslov turnirja</t>
  </si>
  <si>
    <t>Fax</t>
  </si>
  <si>
    <t>Ime, priimek</t>
  </si>
  <si>
    <t>Kraj</t>
  </si>
  <si>
    <t xml:space="preserve">Rang sodnika </t>
  </si>
  <si>
    <t>Glavni sodniki</t>
  </si>
  <si>
    <t>Fizioterapevt, maser</t>
  </si>
  <si>
    <t>Kontaktna številka</t>
  </si>
  <si>
    <t>Doktor</t>
  </si>
  <si>
    <t>Medicinsko osebje</t>
  </si>
  <si>
    <t>ŽREBI IN VPISI</t>
  </si>
  <si>
    <t>Za kvalifikacijskih mest</t>
  </si>
  <si>
    <t>Vpis do:</t>
  </si>
  <si>
    <t>Dan začetka</t>
  </si>
  <si>
    <t>Predvideni dan konca</t>
  </si>
  <si>
    <t>Kvalifikacije posamezno</t>
  </si>
  <si>
    <t>Glavni turnir posamezno</t>
  </si>
  <si>
    <t>Kvalifikacije dvojic</t>
  </si>
  <si>
    <t>Glavni turnir dvojic</t>
  </si>
  <si>
    <t>IGRALNI POGOJI</t>
  </si>
  <si>
    <t>Kvalifikacije št.</t>
  </si>
  <si>
    <t>Glavni turnir št.</t>
  </si>
  <si>
    <t>Dolžina tekem</t>
  </si>
  <si>
    <t>Igrišča, tekme</t>
  </si>
  <si>
    <t>Proizvajalec, tip</t>
  </si>
  <si>
    <t>Kvalifikacije/menjava</t>
  </si>
  <si>
    <t>Št. žog</t>
  </si>
  <si>
    <t>Glavni turnir/menjava</t>
  </si>
  <si>
    <t>Žoge</t>
  </si>
  <si>
    <t>Oglasna deska, mesto</t>
  </si>
  <si>
    <t>Uradna ura, mesto</t>
  </si>
  <si>
    <t>Klicanje tekem</t>
  </si>
  <si>
    <t>Obvestila za igralce</t>
  </si>
  <si>
    <t>Pijača</t>
  </si>
  <si>
    <t>Brisače</t>
  </si>
  <si>
    <t>Oskrba na igriščih</t>
  </si>
  <si>
    <t>TRENING</t>
  </si>
  <si>
    <t>Lista za trening (kje)</t>
  </si>
  <si>
    <t>Dovoljen čas za igralca na dan</t>
  </si>
  <si>
    <t>Rezervacije</t>
  </si>
  <si>
    <t>Prevzem in vrnitev</t>
  </si>
  <si>
    <t>Žoge za trening (število/dnevno)</t>
  </si>
  <si>
    <t>Depozit za žoge</t>
  </si>
  <si>
    <t>USLUGE ZA IGRALCE</t>
  </si>
  <si>
    <t>Prevoz</t>
  </si>
  <si>
    <t>Soba za igralce ( mesto, čas )</t>
  </si>
  <si>
    <t>Prehrana ( mesto, čas, cene )</t>
  </si>
  <si>
    <t>Različne usluge</t>
  </si>
  <si>
    <t>Pranje perila</t>
  </si>
  <si>
    <t xml:space="preserve">Dostop do interneta </t>
  </si>
  <si>
    <t>Večer za igralce, zabava</t>
  </si>
  <si>
    <t>Napenjanje loparjev</t>
  </si>
  <si>
    <t xml:space="preserve">Kontaktna oseba </t>
  </si>
  <si>
    <t>Cena (lastne strune)</t>
  </si>
  <si>
    <t>Ime hotela</t>
  </si>
  <si>
    <t>Oddaljenost od kluba</t>
  </si>
  <si>
    <t>Cena</t>
  </si>
  <si>
    <t>Hotel(i)</t>
  </si>
  <si>
    <t>1.</t>
  </si>
  <si>
    <t>2.</t>
  </si>
  <si>
    <t>DENARNI SKLAD, TOČKOVANJE</t>
  </si>
  <si>
    <t>Skupno v EUR</t>
  </si>
  <si>
    <t>Gostoljublje</t>
  </si>
  <si>
    <t>Plačilo ( v denarni enoti )</t>
  </si>
  <si>
    <t>Uradna menjava</t>
  </si>
  <si>
    <t>Davek ( domači igralci )</t>
  </si>
  <si>
    <t>Davek ( tuji igralci )</t>
  </si>
  <si>
    <t>Denarni sklad</t>
  </si>
  <si>
    <t>Ime blagajnika</t>
  </si>
  <si>
    <t>Izplačilo se vrši (kje)</t>
  </si>
  <si>
    <t>Odrto od-do</t>
  </si>
  <si>
    <t>Blagajnik ( pisarna )</t>
  </si>
  <si>
    <t>1. kolo</t>
  </si>
  <si>
    <t>Četrtfinale</t>
  </si>
  <si>
    <t>Finalist</t>
  </si>
  <si>
    <t>Zmagovalec</t>
  </si>
  <si>
    <t xml:space="preserve">Glavni turnir </t>
  </si>
  <si>
    <t>Denar</t>
  </si>
  <si>
    <t>posamezno</t>
  </si>
  <si>
    <t>Točke</t>
  </si>
  <si>
    <t>Finalista</t>
  </si>
  <si>
    <t>(za par)</t>
  </si>
  <si>
    <t>dvojice</t>
  </si>
  <si>
    <t>(za igralca)</t>
  </si>
  <si>
    <t/>
  </si>
  <si>
    <t>mreže, in barve torej ne bo moč videti.</t>
  </si>
  <si>
    <t>igralca spremenile v belo barvo, mreža bo izginila. Ko boste list z Round Robin skupinami natisnili, številk,</t>
  </si>
  <si>
    <t>tekmovanjih delate po enakem principu, kot na ostalih. Modre celice v koloni A se bodo po vnosu številke</t>
  </si>
  <si>
    <t>Ostalo</t>
  </si>
  <si>
    <t>PRIJAVNINA</t>
  </si>
  <si>
    <t>Kvalifikacije</t>
  </si>
  <si>
    <t>Dvojice</t>
  </si>
  <si>
    <t>TOČKE TZS</t>
  </si>
  <si>
    <t>17.- 32. mesto</t>
  </si>
  <si>
    <t>9. - 16. mesto</t>
  </si>
  <si>
    <t>5. - 8. mesto</t>
  </si>
  <si>
    <t>3. - 4. mesto</t>
  </si>
  <si>
    <t>mesto TZS</t>
  </si>
  <si>
    <t>jakost</t>
  </si>
  <si>
    <t>Rang turnirja:</t>
  </si>
  <si>
    <t>finalist</t>
  </si>
  <si>
    <t>16-32</t>
  </si>
  <si>
    <t>32-64</t>
  </si>
  <si>
    <t>64-128</t>
  </si>
  <si>
    <t>1.kolo</t>
  </si>
  <si>
    <t>zap. št.</t>
  </si>
  <si>
    <t>TOČKE - UVRSTITEV</t>
  </si>
  <si>
    <t>skupaj točk</t>
  </si>
  <si>
    <t>Točke TZS</t>
  </si>
  <si>
    <t>TOČKE - ZMAGE NAD NASPROTNIKI</t>
  </si>
  <si>
    <t>2) Za vnos imen igralcev, kluba, šifre, itd. uporabljaj letvico za sodnike, ki jo je izdelal Aleš Pogačar</t>
  </si>
  <si>
    <t>spletni starni TZS!!!)</t>
  </si>
  <si>
    <t>(paste). Vsi potrebni igralčevi podaki se bodo izpisali v vrstico. (Lestvico za sodnike najdeš tudi na</t>
  </si>
  <si>
    <t>finalist (16)</t>
  </si>
  <si>
    <t>zmagovalec (8)</t>
  </si>
  <si>
    <t>TOČKE KVALIFIKACIJE - UVRSTITEV</t>
  </si>
  <si>
    <t>TOČKE GLAVNI TURNIR - UVRSTITEV</t>
  </si>
  <si>
    <t>TOČKE GLAVNI TURNIR - ZMAGE NAD NASPROTNIKI</t>
  </si>
  <si>
    <t>TOČKE GLAVNI TURNIR - SKUPAJ</t>
  </si>
  <si>
    <t>finalist(16)</t>
  </si>
  <si>
    <t>kvalifikant(8)</t>
  </si>
  <si>
    <t>kvalifikant (8)</t>
  </si>
  <si>
    <t>finalistka (16)</t>
  </si>
  <si>
    <t>kvalifikantka (8)</t>
  </si>
  <si>
    <t>posameznem kolu.</t>
  </si>
  <si>
    <t>se ti bo odprl okvirček s tekstom, ki ti sporoča pomembno informacijo!!!!</t>
  </si>
  <si>
    <t>10) Round Robin tekmovanje po skupinah: dodali smo žrebno listo, tako da sedaj lahko tudi na teh</t>
  </si>
  <si>
    <t xml:space="preserve">7) Če je dvoboj odločen, ne da bi se sploh začel, uporabi besede: bb (brez boja); če se konča predčasno, </t>
  </si>
  <si>
    <t>(dvoboj se ne bo odigral, tekmovanje se ne bo zaključilo).</t>
  </si>
  <si>
    <t>uporabi besede: pred. (predaja) ali disk. (diskvalifikacija) ali prel. (preloženo na naslednji dan), opušč.</t>
  </si>
  <si>
    <t>ali gre za turnir A ali B!! Pomembno zaradi faktorja 0,10 (oziroma deljitelja 10)!!!</t>
  </si>
  <si>
    <t>Avtorja: Aleš&amp;Matjaž Pogačar</t>
  </si>
  <si>
    <t>starostna kategorija</t>
  </si>
  <si>
    <t>spol</t>
  </si>
  <si>
    <t>turnir A, B</t>
  </si>
  <si>
    <t>vrsta tekmovanja</t>
  </si>
  <si>
    <t>obdobje izračunavanja lestvice</t>
  </si>
  <si>
    <t>11) Dodali smo "Obvestila za igralce", ki ga morate skupaj z listo prijav poslati na zgoraj omenjene naslove!</t>
  </si>
  <si>
    <t xml:space="preserve">        datum</t>
  </si>
  <si>
    <t xml:space="preserve">       datum</t>
  </si>
  <si>
    <t>vrsta turnirja</t>
  </si>
  <si>
    <t>Igralka 1</t>
  </si>
  <si>
    <t>DVOJICE MOŠKI</t>
  </si>
  <si>
    <t>DVOJICE ŽENSKE</t>
  </si>
  <si>
    <t>Igralka 2</t>
  </si>
  <si>
    <t>MASTERS - MOŠKI</t>
  </si>
  <si>
    <t>zadnja neposredno uvrščena igralka</t>
  </si>
  <si>
    <t>glavni turnir (GT), kvalifik.(K)</t>
  </si>
  <si>
    <t xml:space="preserve">      priimek</t>
  </si>
  <si>
    <t>1. mes.</t>
  </si>
  <si>
    <t>2. mes.</t>
  </si>
  <si>
    <t>3.-4. mes.</t>
  </si>
  <si>
    <t>5.-8. mes.</t>
  </si>
  <si>
    <t>9.-12. mes.</t>
  </si>
  <si>
    <t>priimek                                            ime</t>
  </si>
  <si>
    <t>zmagovalac</t>
  </si>
  <si>
    <t>polfinalist</t>
  </si>
  <si>
    <t>četrtfinalist</t>
  </si>
  <si>
    <t>Tabela za izračun točk</t>
  </si>
  <si>
    <t>napake) takoj sporočite na 041 786 743 (Matjaž). Tabele z izračunavanjem točk morajo biti poslane (samo</t>
  </si>
  <si>
    <t>po e-pošti) skupaj z ostalimi materiali, ki ste jih pošiljali že do sedaj.</t>
  </si>
  <si>
    <t>najbolje, da uporabiš drugo kopijo  Excel programa za vodenje tekmovanj</t>
  </si>
  <si>
    <t>TZS. Eno kopijo uporabljaj za eno moško in eno žensko kategorijo!</t>
  </si>
  <si>
    <t xml:space="preserve">POMEMBNO: Če delaš z dvema moškima ali ženskima kategorijama (A,B), je </t>
  </si>
  <si>
    <t>nosilca</t>
  </si>
  <si>
    <t>zmagovalca</t>
  </si>
  <si>
    <t>čifra</t>
  </si>
  <si>
    <t>nosilki</t>
  </si>
  <si>
    <t>zmagovalki</t>
  </si>
  <si>
    <t>TOČKE - SKUPAJ MASTERS</t>
  </si>
  <si>
    <t>TOČKE KVALIFIKACIJE - ZMAGE NAD NASPROTNIKI</t>
  </si>
  <si>
    <t>TOČKE KVALIFIKACIJE - SKUPAJ</t>
  </si>
  <si>
    <t>točke</t>
  </si>
  <si>
    <t>prinaša 8 točk za jakostno lestvico TZS, drugo mesto 6 točk, tretje mesto 4 točke in četrto mesto 2 točki.</t>
  </si>
  <si>
    <t>Dodano je avtomatsko izračunavanje točk - ko boste ročno vnesli mesto, ki ga zaseda igralec v svoji skupini,</t>
  </si>
  <si>
    <t>se bo v stolpcu N pokazalo število točk, ki jih je igralec osvojil (če boste obrazec natisnili, se število točk ne vidi!!)</t>
  </si>
  <si>
    <t>Deluje samo v RR skupinah s štirimi igralci - RR skupine s petimi igralci so samo za interno klubsko uporabo!!!</t>
  </si>
  <si>
    <t>mesto skupaj</t>
  </si>
  <si>
    <t>mesto mednar.</t>
  </si>
  <si>
    <t xml:space="preserve">mesto mednar. </t>
  </si>
  <si>
    <t>mesto</t>
  </si>
  <si>
    <t>itd., se sedaj pojavlja tudi polje z jakostjo igralca, ki je nujno pomembno za izračunavanje ranga turnirja.</t>
  </si>
  <si>
    <t xml:space="preserve"> ne bo delovala!!!</t>
  </si>
  <si>
    <t>Predno pritisneš na gumb "Uredi po mestu TZS"</t>
  </si>
  <si>
    <t>področje, ki ga želiš urediti!!!</t>
  </si>
  <si>
    <t>oziroma "Uredi po GT, K", označi celice oz. izberi</t>
  </si>
  <si>
    <t>da bi levo tipko spustil, vleci do celice P135. Nato</t>
  </si>
  <si>
    <t>Če imaš 128 igralcev, levoklikni na celico B8 in, ne da</t>
  </si>
  <si>
    <t>spusti levo tipko in celotno področje bo označeno.</t>
  </si>
  <si>
    <t>oziroma "Uredi po nosilcih", označi celice oz. izberi</t>
  </si>
  <si>
    <t>Če imaš 128 igralcev, levoklikni na celico B7 in, ne da</t>
  </si>
  <si>
    <t>da bi levo tipko spustil, vleci do celice R134. Nato</t>
  </si>
  <si>
    <t xml:space="preserve">"Uredi po nosilcih". Za vas hitreje in enostavneje! </t>
  </si>
  <si>
    <t>Če imaš 12 igralcev, levoklikni na celico B7 in, ne da</t>
  </si>
  <si>
    <t>da bi levo tipko spustil, vleci do celice R18. Nato</t>
  </si>
  <si>
    <t xml:space="preserve">Metoda rangiranja: </t>
  </si>
  <si>
    <t>1) dva igralca z mednarodnim rangom</t>
  </si>
  <si>
    <t>2) igralec z mednarodnim rangom in igralec z nacionalnim rangom</t>
  </si>
  <si>
    <t>3) igralec z mednarodnim rangom in igralec brez nacionalnega ranga</t>
  </si>
  <si>
    <t>4) dva igralca z nacionalnim rangom</t>
  </si>
  <si>
    <t>5) igralec z nacionalnim rangom in igralec brez nacionalnega ranga</t>
  </si>
  <si>
    <t>6) dva igralca brez nacionalnega ranga</t>
  </si>
  <si>
    <t>Predno pritisneš na gumb "Uredi po metoda rangiranja"</t>
  </si>
  <si>
    <t>oziroma "Uredi po v GT", označi celice oz. izberi</t>
  </si>
  <si>
    <t>Če imaš 16 parov, levoklikni na celico B8 in, ne da</t>
  </si>
  <si>
    <t>da bi levo tipko spustil, vleci do celice AU23. Nato</t>
  </si>
  <si>
    <t>požrebati, da ugotoviš vrstni red med njimi.</t>
  </si>
  <si>
    <t>gt</t>
  </si>
  <si>
    <t>status
D,V,N</t>
  </si>
  <si>
    <t>da bi levo tipko spustil, vleci do celice AW23. Nato</t>
  </si>
  <si>
    <t>Zato moraš v celico s priimkom ročno napisati, recimo, Bedene Aljaž….</t>
  </si>
  <si>
    <t>Vse dvojice, ki imajo pri metodi rangiranja številko 6, moraš</t>
  </si>
  <si>
    <t>65-128</t>
  </si>
  <si>
    <t>33-64</t>
  </si>
  <si>
    <t>17-32</t>
  </si>
  <si>
    <t>Žrebna lista za</t>
  </si>
  <si>
    <t>12) Dodali smo rubriko "kategorija (A, B)". Če sodiš na tekmovanju v starostni kategoriji do 12 ali 14 let, napiši</t>
  </si>
  <si>
    <t>13) Dodali smo tabelo za avtomatično izračunavanje točk za uvrstitev.  Ne briši formul v celicah, sicer avtomatika</t>
  </si>
  <si>
    <t>14) Dodali smo tabelo za avtomatično izračunavanje rangov in števila točk, ki jih je moč osvojiti v</t>
  </si>
  <si>
    <t>15) Nekatere celice imajo v zgornjem desnem kotu rdeč trikotniček. Če z miško pokažeš na rdeči trikotniček,</t>
  </si>
  <si>
    <t xml:space="preserve">16) Na vseh listah, kjer se pojavljajo priimki in imena igralcev ter njihova šifra, mesto na jakostni lestvici, klub, </t>
  </si>
  <si>
    <t xml:space="preserve">17) Točkovanje v Round Robin skupinah se je spremenilo. Po novem se točkuje uvrstitev v skupini. Prvo mesto </t>
  </si>
  <si>
    <t>18) Vrhovni sodniki ste zadolženi za preverjanje izračuna točk in vsakršne "napake" (morda pa to niti ne bodo</t>
  </si>
  <si>
    <t>19) Spremenilo se je točkovanje. Preberi Pravilnik o rangiranju!!!</t>
  </si>
  <si>
    <t>20) Spremenjen je bil Pravilnik teniških tekmovanj. Preberi ga!!!</t>
  </si>
  <si>
    <t>21) Vsak dan pošlji celotno e-dokumentacijo, ki jo uporabljaš na tekmovanju!!!!</t>
  </si>
  <si>
    <t>22) Posodobljeni so makroji - to je niz ukazov (dejanj), ki jih skrajšaš, če pritisneš na gumb "Uredi po mestu TZS" oz.</t>
  </si>
  <si>
    <t>23) Včasih lahko formule v programu "povoziš" oz. "izbrišeš" z ročnim vnosom. Primer: v četrtfinalu igrata Bedene</t>
  </si>
  <si>
    <t>24) Nekateri sodniki imate navado, da finalni rezultat in zmagovalca povečate (odebelite, pobarvate, itd.) ker se vam</t>
  </si>
  <si>
    <t>to zdi bolj vpadljivo, lepo…. Pusti oblike take, kot so, saj vsaka sprememba lahko izdelovalcu lestvic prinese ogromno</t>
  </si>
  <si>
    <t>dela.</t>
  </si>
  <si>
    <t>Vsak dan pošlji celotno e-dokumentacijo (tudi žrebne liste, razpored, itd.),</t>
  </si>
  <si>
    <t>ki jo uporabljaš na tekmovanju!!</t>
  </si>
  <si>
    <t>jurij.zavrsnik@ekipa-sport.si</t>
  </si>
  <si>
    <t>S časopisom Ekipa je dogovorjeno, da se e-dokumentacija pošilja tudi na</t>
  </si>
  <si>
    <t>Aljaž proti Bedene Andraž. Ker program napiše samo priimek, brez ročnega vnosa ni jasno, kateri Bedene je zmagal.</t>
  </si>
  <si>
    <t>ne bo videla.</t>
  </si>
  <si>
    <t>Pri vpisovanju številke 0 na začetku nekega števila (recimo rezultat 09), pred njo napiši opuščaj ('), sicer se številka 0</t>
  </si>
  <si>
    <t>predstavnica igralk:</t>
  </si>
  <si>
    <t>as</t>
  </si>
  <si>
    <t>Finalni dvoboj</t>
  </si>
  <si>
    <t>prosto</t>
  </si>
  <si>
    <t>bs</t>
  </si>
  <si>
    <t>17. - 24. mesto</t>
  </si>
  <si>
    <t>0</t>
  </si>
  <si>
    <t>zadnja neposredno uvrščena dvojica</t>
  </si>
  <si>
    <t>skupina: 1</t>
  </si>
  <si>
    <t>skupina: 2</t>
  </si>
  <si>
    <t>skupina: 3</t>
  </si>
  <si>
    <t>2009 v 1.0</t>
  </si>
  <si>
    <t>podpis igralke</t>
  </si>
  <si>
    <t>število igralk</t>
  </si>
  <si>
    <t>število igralcev</t>
  </si>
  <si>
    <t>ševilo igralcev</t>
  </si>
  <si>
    <t>števlo dvojic</t>
  </si>
  <si>
    <t>število dvojic</t>
  </si>
  <si>
    <t>Rang turn.:    1</t>
  </si>
  <si>
    <t>Kos</t>
  </si>
  <si>
    <t>Peter</t>
  </si>
  <si>
    <t>Medved</t>
  </si>
  <si>
    <t>Robert</t>
  </si>
  <si>
    <t>Bašič</t>
  </si>
  <si>
    <t>Ivo</t>
  </si>
  <si>
    <t>Cepak</t>
  </si>
  <si>
    <t>Damjan</t>
  </si>
  <si>
    <t>Kalem Mihalič</t>
  </si>
  <si>
    <t>Stipo</t>
  </si>
  <si>
    <t>Ulamec</t>
  </si>
  <si>
    <t>Sebastjan</t>
  </si>
  <si>
    <t>40+ A</t>
  </si>
  <si>
    <t>40 + B</t>
  </si>
  <si>
    <t>50+ A</t>
  </si>
  <si>
    <t>50+ B</t>
  </si>
  <si>
    <t>Heric</t>
  </si>
  <si>
    <t>Vlado</t>
  </si>
  <si>
    <t>Čikovin</t>
  </si>
  <si>
    <t>Željko</t>
  </si>
  <si>
    <t>Brešan</t>
  </si>
  <si>
    <t>Igor</t>
  </si>
  <si>
    <t>Uršič</t>
  </si>
  <si>
    <t>Slavko</t>
  </si>
  <si>
    <t>Rebec</t>
  </si>
  <si>
    <t>Marko</t>
  </si>
  <si>
    <t>Valentinčič</t>
  </si>
  <si>
    <t>Dušan</t>
  </si>
  <si>
    <t>Fajt</t>
  </si>
  <si>
    <t>Radivoj</t>
  </si>
  <si>
    <t>Bradelj</t>
  </si>
  <si>
    <t>Rudi</t>
  </si>
  <si>
    <t>Miklavčič</t>
  </si>
  <si>
    <t>Štefan</t>
  </si>
  <si>
    <t>Sirk</t>
  </si>
  <si>
    <t>Zdravko</t>
  </si>
  <si>
    <t>Poljšak</t>
  </si>
  <si>
    <t>Levko</t>
  </si>
  <si>
    <t>Miljavec</t>
  </si>
  <si>
    <t>Franc</t>
  </si>
  <si>
    <t>Pavičič</t>
  </si>
  <si>
    <t>Damir</t>
  </si>
  <si>
    <t>Grein</t>
  </si>
  <si>
    <t>Bogomir</t>
  </si>
  <si>
    <t>Primorsko prvenstvo</t>
  </si>
  <si>
    <t>(+40,+45)</t>
  </si>
  <si>
    <t xml:space="preserve"> (+50,+55)</t>
  </si>
  <si>
    <t>(+60,+65)</t>
  </si>
  <si>
    <t>TK Portorož - veterani</t>
  </si>
  <si>
    <t>60+</t>
  </si>
  <si>
    <t>65+</t>
  </si>
</sst>
</file>

<file path=xl/styles.xml><?xml version="1.0" encoding="utf-8"?>
<styleSheet xmlns="http://schemas.openxmlformats.org/spreadsheetml/2006/main">
  <numFmts count="10">
    <numFmt numFmtId="175" formatCode="_-&quot;$&quot;* #,##0.00_-;\-&quot;$&quot;* #,##0.00_-;_-&quot;$&quot;* &quot;-&quot;??_-;_-@_-"/>
    <numFmt numFmtId="176" formatCode="d\-mmm\-yy"/>
    <numFmt numFmtId="177" formatCode="0.0000"/>
    <numFmt numFmtId="178" formatCode="dd\-mmm\-yy_)"/>
    <numFmt numFmtId="179" formatCode="0_)"/>
    <numFmt numFmtId="180" formatCode="\$#,##0\ ;\(\$#,##0\)"/>
    <numFmt numFmtId="187" formatCode="0.0"/>
    <numFmt numFmtId="190" formatCode="dd/mm/yy"/>
    <numFmt numFmtId="196" formatCode="#,##0.00\ [$EUR]"/>
    <numFmt numFmtId="197" formatCode="d/m/yyyy;@"/>
  </numFmts>
  <fonts count="278">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10"/>
      <color indexed="8"/>
      <name val="Arial"/>
      <family val="2"/>
    </font>
    <font>
      <b/>
      <sz val="7"/>
      <name val="Arial"/>
      <family val="2"/>
    </font>
    <font>
      <sz val="8"/>
      <name val="Arial"/>
      <family val="2"/>
    </font>
    <font>
      <sz val="20"/>
      <color indexed="9"/>
      <name val="Arial"/>
      <family val="2"/>
    </font>
    <font>
      <b/>
      <i/>
      <sz val="10"/>
      <name val="Arial"/>
      <family val="2"/>
      <charset val="238"/>
    </font>
    <font>
      <b/>
      <sz val="10"/>
      <name val="Arial"/>
      <family val="2"/>
      <charset val="238"/>
    </font>
    <font>
      <sz val="11"/>
      <name val="Arial"/>
      <family val="2"/>
    </font>
    <font>
      <b/>
      <sz val="6"/>
      <name val="Arial"/>
      <family val="2"/>
    </font>
    <font>
      <b/>
      <sz val="7"/>
      <color indexed="9"/>
      <name val="Arial"/>
      <family val="2"/>
      <charset val="238"/>
    </font>
    <font>
      <b/>
      <sz val="12"/>
      <name val="Arial"/>
      <family val="2"/>
    </font>
    <font>
      <sz val="7"/>
      <color indexed="8"/>
      <name val="Arial"/>
      <family val="2"/>
    </font>
    <font>
      <b/>
      <sz val="9"/>
      <name val="Arial"/>
      <family val="2"/>
    </font>
    <font>
      <sz val="6"/>
      <color indexed="9"/>
      <name val="Arial"/>
      <family val="2"/>
    </font>
    <font>
      <sz val="7"/>
      <color indexed="9"/>
      <name val="Arial"/>
      <family val="2"/>
    </font>
    <font>
      <i/>
      <sz val="8"/>
      <color indexed="10"/>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i/>
      <sz val="8.5"/>
      <color indexed="8"/>
      <name val="Arial"/>
      <family val="2"/>
    </font>
    <font>
      <sz val="8.5"/>
      <color indexed="14"/>
      <name val="Arial"/>
      <family val="2"/>
    </font>
    <font>
      <b/>
      <sz val="28"/>
      <name val="Arial"/>
      <family val="2"/>
    </font>
    <font>
      <b/>
      <sz val="18"/>
      <name val="Arial"/>
      <family val="2"/>
    </font>
    <font>
      <b/>
      <sz val="9"/>
      <color indexed="12"/>
      <name val="Arial"/>
      <family val="2"/>
    </font>
    <font>
      <sz val="9"/>
      <color indexed="12"/>
      <name val="Arial"/>
      <family val="2"/>
    </font>
    <font>
      <b/>
      <sz val="14"/>
      <name val="Arial"/>
      <family val="2"/>
    </font>
    <font>
      <sz val="8"/>
      <name val="Verdana"/>
      <family val="2"/>
    </font>
    <font>
      <sz val="12"/>
      <color indexed="24"/>
      <name val="Arial"/>
      <family val="2"/>
      <charset val="238"/>
    </font>
    <font>
      <sz val="18"/>
      <color indexed="24"/>
      <name val="Arial"/>
      <family val="2"/>
      <charset val="238"/>
    </font>
    <font>
      <sz val="24"/>
      <color indexed="24"/>
      <name val="Times New Roman"/>
      <family val="1"/>
      <charset val="238"/>
    </font>
    <font>
      <sz val="8"/>
      <color indexed="8"/>
      <name val="Times New Roman CE"/>
      <family val="1"/>
      <charset val="238"/>
    </font>
    <font>
      <i/>
      <sz val="8"/>
      <color indexed="8"/>
      <name val="Times New Roman CE"/>
      <family val="1"/>
      <charset val="238"/>
    </font>
    <font>
      <sz val="12"/>
      <color indexed="24"/>
      <name val="Times"/>
      <charset val="238"/>
    </font>
    <font>
      <i/>
      <sz val="12"/>
      <color indexed="8"/>
      <name val="Times New Roman CE"/>
      <charset val="238"/>
    </font>
    <font>
      <i/>
      <sz val="26"/>
      <color indexed="8"/>
      <name val="Times New Roman CE"/>
      <family val="1"/>
      <charset val="238"/>
    </font>
    <font>
      <sz val="16"/>
      <color indexed="24"/>
      <name val="Times"/>
      <charset val="238"/>
    </font>
    <font>
      <sz val="22"/>
      <color indexed="24"/>
      <name val="Times"/>
      <charset val="238"/>
    </font>
    <font>
      <b/>
      <sz val="36"/>
      <color indexed="8"/>
      <name val="Times New Roman CE"/>
      <family val="1"/>
      <charset val="238"/>
    </font>
    <font>
      <b/>
      <sz val="26"/>
      <color indexed="8"/>
      <name val="Times New Roman CE"/>
      <family val="1"/>
      <charset val="238"/>
    </font>
    <font>
      <b/>
      <i/>
      <sz val="24"/>
      <color indexed="8"/>
      <name val="Times New Roman CE"/>
      <family val="1"/>
      <charset val="238"/>
    </font>
    <font>
      <i/>
      <sz val="24"/>
      <color indexed="8"/>
      <name val="Times New Roman CE"/>
      <family val="1"/>
      <charset val="238"/>
    </font>
    <font>
      <i/>
      <sz val="20"/>
      <color indexed="8"/>
      <name val="Times New Roman CE"/>
      <charset val="238"/>
    </font>
    <font>
      <b/>
      <sz val="26"/>
      <name val="Times New Roman CE"/>
      <family val="1"/>
      <charset val="238"/>
    </font>
    <font>
      <sz val="8"/>
      <color indexed="8"/>
      <name val="Arial"/>
      <family val="2"/>
    </font>
    <font>
      <b/>
      <sz val="10"/>
      <color indexed="8"/>
      <name val="Arial"/>
      <family val="2"/>
    </font>
    <font>
      <b/>
      <sz val="8"/>
      <color indexed="8"/>
      <name val="Arial"/>
      <family val="2"/>
      <charset val="238"/>
    </font>
    <font>
      <b/>
      <sz val="10"/>
      <color indexed="10"/>
      <name val="Arial"/>
      <family val="2"/>
    </font>
    <font>
      <b/>
      <i/>
      <sz val="36"/>
      <color indexed="8"/>
      <name val="Times New Roman CE"/>
      <family val="1"/>
      <charset val="238"/>
    </font>
    <font>
      <sz val="7.5"/>
      <name val="Arial"/>
      <family val="2"/>
    </font>
    <font>
      <sz val="7.5"/>
      <color indexed="8"/>
      <name val="Arial"/>
      <family val="2"/>
    </font>
    <font>
      <sz val="8"/>
      <color indexed="8"/>
      <name val="Tahoma"/>
      <family val="2"/>
    </font>
    <font>
      <b/>
      <sz val="8.5"/>
      <color indexed="9"/>
      <name val="Arial"/>
      <family val="2"/>
      <charset val="238"/>
    </font>
    <font>
      <sz val="16"/>
      <color indexed="24"/>
      <name val="Times New Roman"/>
      <family val="1"/>
      <charset val="238"/>
    </font>
    <font>
      <i/>
      <sz val="16"/>
      <color indexed="8"/>
      <name val="Times New Roman CE"/>
      <charset val="238"/>
    </font>
    <font>
      <i/>
      <sz val="22"/>
      <color indexed="8"/>
      <name val="Times New Roman CE"/>
      <family val="1"/>
      <charset val="238"/>
    </font>
    <font>
      <b/>
      <i/>
      <sz val="26"/>
      <color indexed="8"/>
      <name val="Times New Roman CE"/>
      <family val="1"/>
      <charset val="238"/>
    </font>
    <font>
      <sz val="36"/>
      <color indexed="8"/>
      <name val="Times New Roman CE"/>
      <family val="1"/>
      <charset val="238"/>
    </font>
    <font>
      <i/>
      <sz val="24"/>
      <color indexed="8"/>
      <name val="Times New Roman CE"/>
      <charset val="238"/>
    </font>
    <font>
      <sz val="24"/>
      <color indexed="24"/>
      <name val="Times"/>
      <charset val="238"/>
    </font>
    <font>
      <sz val="22"/>
      <color indexed="24"/>
      <name val="Times New Roman"/>
      <family val="1"/>
      <charset val="238"/>
    </font>
    <font>
      <i/>
      <sz val="28"/>
      <color indexed="8"/>
      <name val="Times New Roman CE"/>
      <family val="1"/>
      <charset val="238"/>
    </font>
    <font>
      <sz val="24"/>
      <color indexed="8"/>
      <name val="Times New Roman CE"/>
      <family val="1"/>
      <charset val="238"/>
    </font>
    <font>
      <sz val="24"/>
      <name val="Times New Roman"/>
      <family val="1"/>
    </font>
    <font>
      <i/>
      <sz val="20"/>
      <color indexed="8"/>
      <name val="Times New Roman CE"/>
      <family val="1"/>
      <charset val="238"/>
    </font>
    <font>
      <b/>
      <i/>
      <sz val="20"/>
      <color indexed="8"/>
      <name val="Times New Roman CE"/>
      <charset val="238"/>
    </font>
    <font>
      <sz val="16"/>
      <color indexed="24"/>
      <name val="Times New Roman CE"/>
      <charset val="238"/>
    </font>
    <font>
      <b/>
      <sz val="24"/>
      <color indexed="24"/>
      <name val="Times New Roman CE"/>
      <charset val="238"/>
    </font>
    <font>
      <sz val="16"/>
      <color indexed="24"/>
      <name val="Arial"/>
      <family val="2"/>
      <charset val="238"/>
    </font>
    <font>
      <b/>
      <sz val="20"/>
      <color indexed="24"/>
      <name val="Times New Roman CE"/>
      <charset val="238"/>
    </font>
    <font>
      <sz val="28"/>
      <name val="Times New Roman"/>
      <family val="1"/>
    </font>
    <font>
      <sz val="12"/>
      <color indexed="24"/>
      <name val="Times New Roman"/>
      <family val="1"/>
      <charset val="238"/>
    </font>
    <font>
      <i/>
      <sz val="16"/>
      <color indexed="8"/>
      <name val="Times New Roman CE"/>
      <family val="1"/>
      <charset val="238"/>
    </font>
    <font>
      <i/>
      <sz val="14"/>
      <color indexed="8"/>
      <name val="Times New Roman CE"/>
      <family val="1"/>
      <charset val="238"/>
    </font>
    <font>
      <b/>
      <sz val="20"/>
      <color indexed="8"/>
      <name val="Times New Roman CE"/>
      <family val="1"/>
      <charset val="238"/>
    </font>
    <font>
      <i/>
      <sz val="12"/>
      <color indexed="8"/>
      <name val="Times New Roman CE"/>
      <family val="1"/>
      <charset val="238"/>
    </font>
    <font>
      <sz val="8"/>
      <color indexed="24"/>
      <name val="Times New Roman"/>
      <family val="1"/>
    </font>
    <font>
      <b/>
      <sz val="18"/>
      <color indexed="8"/>
      <name val="Times New Roman CE"/>
      <family val="1"/>
      <charset val="238"/>
    </font>
    <font>
      <b/>
      <i/>
      <sz val="16"/>
      <color indexed="8"/>
      <name val="Times New Roman CE"/>
      <family val="1"/>
      <charset val="238"/>
    </font>
    <font>
      <b/>
      <sz val="24"/>
      <color indexed="8"/>
      <name val="Times New Roman CE"/>
      <family val="1"/>
      <charset val="238"/>
    </font>
    <font>
      <b/>
      <i/>
      <sz val="22"/>
      <color indexed="8"/>
      <name val="Times New Roman CE"/>
      <family val="1"/>
      <charset val="238"/>
    </font>
    <font>
      <b/>
      <sz val="22"/>
      <color indexed="8"/>
      <name val="Times New Roman CE"/>
      <family val="1"/>
      <charset val="238"/>
    </font>
    <font>
      <sz val="12"/>
      <color indexed="9"/>
      <name val="Arial"/>
      <family val="2"/>
    </font>
    <font>
      <i/>
      <sz val="8"/>
      <name val="Arial"/>
      <family val="2"/>
    </font>
    <font>
      <sz val="22"/>
      <color indexed="8"/>
      <name val="Times New Roman CE"/>
      <family val="1"/>
      <charset val="238"/>
    </font>
    <font>
      <sz val="16"/>
      <color indexed="9"/>
      <name val="Arial"/>
      <family val="2"/>
    </font>
    <font>
      <sz val="16"/>
      <name val="Arial"/>
      <family val="2"/>
    </font>
    <font>
      <sz val="22"/>
      <name val="Arial"/>
      <family val="2"/>
    </font>
    <font>
      <sz val="8"/>
      <name val="Verdana"/>
      <family val="2"/>
      <charset val="238"/>
    </font>
    <font>
      <sz val="24"/>
      <name val="Verdana"/>
      <family val="2"/>
    </font>
    <font>
      <b/>
      <sz val="26"/>
      <name val="Times New Roman"/>
      <family val="1"/>
    </font>
    <font>
      <sz val="36"/>
      <name val="Times New Roman CE"/>
      <family val="1"/>
      <charset val="238"/>
    </font>
    <font>
      <sz val="7"/>
      <name val="Arial"/>
      <family val="2"/>
      <charset val="238"/>
    </font>
    <font>
      <sz val="9"/>
      <color indexed="8"/>
      <name val="Arial"/>
      <family val="2"/>
    </font>
    <font>
      <b/>
      <sz val="8"/>
      <color indexed="81"/>
      <name val="Tahoma"/>
      <family val="2"/>
    </font>
    <font>
      <sz val="8"/>
      <name val="Arial"/>
      <family val="2"/>
      <charset val="238"/>
    </font>
    <font>
      <sz val="12"/>
      <name val="Arial"/>
      <family val="2"/>
    </font>
    <font>
      <b/>
      <sz val="9"/>
      <color indexed="8"/>
      <name val="Arial"/>
      <family val="2"/>
    </font>
    <font>
      <b/>
      <sz val="12"/>
      <color indexed="8"/>
      <name val="Arial"/>
      <family val="2"/>
    </font>
    <font>
      <sz val="18"/>
      <name val="Arial"/>
      <family val="2"/>
    </font>
    <font>
      <sz val="8"/>
      <color indexed="9"/>
      <name val="Arial"/>
      <family val="2"/>
    </font>
    <font>
      <b/>
      <i/>
      <sz val="11"/>
      <name val="Arial"/>
      <family val="2"/>
    </font>
    <font>
      <b/>
      <sz val="11"/>
      <color indexed="8"/>
      <name val="Arial"/>
      <family val="2"/>
    </font>
    <font>
      <sz val="12"/>
      <color indexed="8"/>
      <name val="Arial"/>
      <family val="2"/>
    </font>
    <font>
      <b/>
      <sz val="6"/>
      <color indexed="8"/>
      <name val="Arial"/>
      <family val="2"/>
    </font>
    <font>
      <sz val="11"/>
      <name val="Arial"/>
      <family val="2"/>
      <charset val="238"/>
    </font>
    <font>
      <sz val="11"/>
      <color indexed="8"/>
      <name val="Arial"/>
      <family val="2"/>
      <charset val="238"/>
    </font>
    <font>
      <sz val="11"/>
      <color indexed="8"/>
      <name val="Arial"/>
      <family val="2"/>
    </font>
    <font>
      <b/>
      <sz val="8.5"/>
      <color indexed="42"/>
      <name val="Arial"/>
      <family val="2"/>
    </font>
    <font>
      <b/>
      <u/>
      <sz val="10"/>
      <name val="Arial"/>
      <family val="2"/>
    </font>
    <font>
      <sz val="8"/>
      <color indexed="81"/>
      <name val="Tahoma"/>
      <family val="2"/>
      <charset val="238"/>
    </font>
    <font>
      <sz val="8"/>
      <color indexed="10"/>
      <name val="Tahoma"/>
      <family val="2"/>
    </font>
    <font>
      <i/>
      <sz val="6"/>
      <name val="Arial"/>
      <family val="2"/>
    </font>
    <font>
      <u/>
      <sz val="8"/>
      <color indexed="10"/>
      <name val="Tahoma"/>
      <family val="2"/>
    </font>
    <font>
      <sz val="6"/>
      <color indexed="63"/>
      <name val="Arial"/>
      <family val="2"/>
    </font>
    <font>
      <sz val="8"/>
      <color indexed="63"/>
      <name val="Arial"/>
      <family val="2"/>
    </font>
    <font>
      <i/>
      <sz val="8.5"/>
      <name val="Arial"/>
      <family val="2"/>
    </font>
    <font>
      <u/>
      <sz val="8"/>
      <name val="Arial"/>
      <family val="2"/>
    </font>
    <font>
      <b/>
      <sz val="8"/>
      <color indexed="10"/>
      <name val="Tahoma"/>
      <family val="2"/>
    </font>
    <font>
      <b/>
      <sz val="10"/>
      <color indexed="10"/>
      <name val="Tahoma"/>
      <family val="2"/>
    </font>
    <font>
      <b/>
      <sz val="9"/>
      <color indexed="9"/>
      <name val="Arial"/>
      <family val="2"/>
    </font>
    <font>
      <sz val="8"/>
      <color indexed="10"/>
      <name val="Verdana"/>
      <family val="2"/>
      <charset val="238"/>
    </font>
    <font>
      <b/>
      <sz val="8"/>
      <color indexed="81"/>
      <name val="Tahoma"/>
      <family val="2"/>
      <charset val="238"/>
    </font>
    <font>
      <b/>
      <sz val="10"/>
      <color indexed="9"/>
      <name val="Arial"/>
      <family val="2"/>
    </font>
    <font>
      <b/>
      <sz val="6"/>
      <color indexed="63"/>
      <name val="Arial"/>
      <family val="2"/>
    </font>
    <font>
      <i/>
      <sz val="10"/>
      <name val="Arial"/>
      <family val="2"/>
    </font>
    <font>
      <sz val="10"/>
      <name val="Arial"/>
      <family val="2"/>
      <charset val="238"/>
    </font>
    <font>
      <sz val="24"/>
      <name val="Arial"/>
      <family val="2"/>
    </font>
    <font>
      <sz val="12"/>
      <color indexed="9"/>
      <name val="Times New Roman"/>
      <family val="1"/>
    </font>
    <font>
      <sz val="12"/>
      <color indexed="9"/>
      <name val="Times New Roman"/>
      <family val="1"/>
      <charset val="238"/>
    </font>
    <font>
      <b/>
      <u/>
      <sz val="10"/>
      <color indexed="9"/>
      <name val="Arial"/>
      <family val="2"/>
    </font>
    <font>
      <b/>
      <sz val="8.5"/>
      <color indexed="9"/>
      <name val="Arial"/>
      <family val="2"/>
    </font>
    <font>
      <sz val="12"/>
      <color indexed="9"/>
      <name val="Times"/>
      <charset val="238"/>
    </font>
    <font>
      <i/>
      <sz val="16"/>
      <color indexed="9"/>
      <name val="Times New Roman CE"/>
      <family val="1"/>
      <charset val="238"/>
    </font>
    <font>
      <i/>
      <sz val="12"/>
      <color indexed="9"/>
      <name val="Times New Roman CE"/>
      <family val="1"/>
      <charset val="238"/>
    </font>
    <font>
      <b/>
      <sz val="14"/>
      <color indexed="9"/>
      <name val="Arial"/>
      <family val="2"/>
    </font>
    <font>
      <b/>
      <i/>
      <sz val="48"/>
      <color indexed="8"/>
      <name val="Arial"/>
      <family val="2"/>
    </font>
    <font>
      <sz val="8"/>
      <color indexed="24"/>
      <name val="Arial"/>
      <family val="2"/>
    </font>
    <font>
      <sz val="12"/>
      <color indexed="24"/>
      <name val="Arial"/>
      <family val="2"/>
    </font>
    <font>
      <i/>
      <sz val="14"/>
      <color indexed="8"/>
      <name val="Arial"/>
      <family val="2"/>
    </font>
    <font>
      <b/>
      <i/>
      <sz val="14"/>
      <color indexed="8"/>
      <name val="Arial"/>
      <family val="2"/>
    </font>
    <font>
      <sz val="18"/>
      <color indexed="8"/>
      <name val="Arial"/>
      <family val="2"/>
    </font>
    <font>
      <i/>
      <sz val="16"/>
      <color indexed="8"/>
      <name val="Arial"/>
      <family val="2"/>
    </font>
    <font>
      <b/>
      <sz val="36"/>
      <color indexed="8"/>
      <name val="Arial"/>
      <family val="2"/>
    </font>
    <font>
      <b/>
      <sz val="26"/>
      <color indexed="8"/>
      <name val="Arial"/>
      <family val="2"/>
    </font>
    <font>
      <b/>
      <i/>
      <sz val="16"/>
      <color indexed="9"/>
      <name val="Arial"/>
      <family val="2"/>
    </font>
    <font>
      <b/>
      <i/>
      <sz val="16"/>
      <color indexed="8"/>
      <name val="Arial"/>
      <family val="2"/>
    </font>
    <font>
      <sz val="14"/>
      <color indexed="8"/>
      <name val="Arial"/>
      <family val="2"/>
    </font>
    <font>
      <i/>
      <sz val="12"/>
      <color indexed="8"/>
      <name val="Arial"/>
      <family val="2"/>
    </font>
    <font>
      <i/>
      <sz val="16"/>
      <name val="Arial"/>
      <family val="2"/>
    </font>
    <font>
      <i/>
      <sz val="16"/>
      <color indexed="9"/>
      <name val="Arial"/>
      <family val="2"/>
    </font>
    <font>
      <b/>
      <i/>
      <sz val="18"/>
      <name val="Arial"/>
      <family val="2"/>
    </font>
    <font>
      <b/>
      <sz val="20"/>
      <color indexed="9"/>
      <name val="Arial"/>
      <family val="2"/>
    </font>
    <font>
      <i/>
      <sz val="12"/>
      <name val="Arial"/>
      <family val="2"/>
    </font>
    <font>
      <i/>
      <sz val="20"/>
      <name val="Arial"/>
      <family val="2"/>
    </font>
    <font>
      <i/>
      <sz val="20"/>
      <color indexed="8"/>
      <name val="Arial"/>
      <family val="2"/>
    </font>
    <font>
      <i/>
      <sz val="20"/>
      <color indexed="9"/>
      <name val="Arial"/>
      <family val="2"/>
    </font>
    <font>
      <sz val="16"/>
      <color indexed="8"/>
      <name val="Arial"/>
      <family val="2"/>
    </font>
    <font>
      <sz val="20"/>
      <color indexed="8"/>
      <name val="Arial"/>
      <family val="2"/>
    </font>
    <font>
      <sz val="16"/>
      <color indexed="24"/>
      <name val="Times New Roman"/>
      <family val="1"/>
    </font>
    <font>
      <b/>
      <i/>
      <sz val="18"/>
      <color indexed="8"/>
      <name val="Arial"/>
      <family val="2"/>
    </font>
    <font>
      <b/>
      <i/>
      <sz val="22"/>
      <color indexed="8"/>
      <name val="Arial"/>
      <family val="2"/>
    </font>
    <font>
      <b/>
      <sz val="22"/>
      <color indexed="8"/>
      <name val="Arial"/>
      <family val="2"/>
    </font>
    <font>
      <b/>
      <sz val="16"/>
      <color indexed="9"/>
      <name val="Arial"/>
      <family val="2"/>
    </font>
    <font>
      <i/>
      <sz val="18"/>
      <color indexed="8"/>
      <name val="Arial"/>
      <family val="2"/>
    </font>
    <font>
      <sz val="20"/>
      <color indexed="81"/>
      <name val="Tahoma"/>
      <family val="2"/>
    </font>
    <font>
      <b/>
      <i/>
      <sz val="48"/>
      <color indexed="9"/>
      <name val="Arial"/>
      <family val="2"/>
    </font>
    <font>
      <i/>
      <sz val="16"/>
      <color indexed="10"/>
      <name val="Arial"/>
      <family val="2"/>
    </font>
    <font>
      <sz val="14"/>
      <color indexed="81"/>
      <name val="Tahoma"/>
      <family val="2"/>
    </font>
    <font>
      <sz val="24"/>
      <color indexed="9"/>
      <name val="Arial"/>
      <family val="2"/>
    </font>
    <font>
      <b/>
      <u/>
      <sz val="24"/>
      <name val="Arial"/>
      <family val="2"/>
    </font>
    <font>
      <b/>
      <sz val="24"/>
      <name val="Arial"/>
      <family val="2"/>
    </font>
    <font>
      <b/>
      <sz val="24"/>
      <color indexed="9"/>
      <name val="Arial"/>
      <family val="2"/>
    </font>
    <font>
      <b/>
      <i/>
      <sz val="16"/>
      <name val="Arial"/>
      <family val="2"/>
    </font>
    <font>
      <i/>
      <sz val="16"/>
      <name val="Times New Roman CE"/>
      <family val="1"/>
      <charset val="238"/>
    </font>
    <font>
      <b/>
      <sz val="36"/>
      <name val="Arial"/>
      <family val="2"/>
    </font>
    <font>
      <b/>
      <sz val="26"/>
      <name val="Arial"/>
      <family val="2"/>
    </font>
    <font>
      <sz val="16"/>
      <color indexed="9"/>
      <name val="Times New Roman"/>
      <family val="1"/>
    </font>
    <font>
      <b/>
      <i/>
      <sz val="36"/>
      <color indexed="8"/>
      <name val="Arial"/>
      <family val="2"/>
    </font>
    <font>
      <sz val="16"/>
      <name val="Times"/>
      <charset val="238"/>
    </font>
    <font>
      <sz val="22"/>
      <name val="Times New Roman CE"/>
      <family val="1"/>
      <charset val="238"/>
    </font>
    <font>
      <sz val="16"/>
      <name val="Times New Roman CE"/>
      <family val="1"/>
      <charset val="238"/>
    </font>
    <font>
      <sz val="18"/>
      <name val="Times New Roman CE"/>
      <family val="1"/>
      <charset val="238"/>
    </font>
    <font>
      <sz val="16"/>
      <color indexed="9"/>
      <name val="Times New Roman CE"/>
      <family val="1"/>
      <charset val="238"/>
    </font>
    <font>
      <sz val="8"/>
      <color indexed="9"/>
      <name val="Times New Roman CE"/>
      <family val="1"/>
      <charset val="238"/>
    </font>
    <font>
      <sz val="14"/>
      <color indexed="9"/>
      <name val="Times New Roman CE"/>
      <family val="1"/>
      <charset val="238"/>
    </font>
    <font>
      <i/>
      <sz val="24"/>
      <color indexed="9"/>
      <name val="Times New Roman CE"/>
      <family val="1"/>
      <charset val="238"/>
    </font>
    <font>
      <sz val="24"/>
      <name val="Times New Roman CE"/>
      <family val="1"/>
      <charset val="238"/>
    </font>
    <font>
      <b/>
      <sz val="36"/>
      <name val="Times New Roman CE"/>
      <family val="1"/>
      <charset val="238"/>
    </font>
    <font>
      <b/>
      <sz val="20"/>
      <color indexed="81"/>
      <name val="Tahoma"/>
      <family val="2"/>
    </font>
    <font>
      <b/>
      <sz val="16"/>
      <color indexed="81"/>
      <name val="Tahoma"/>
      <family val="2"/>
    </font>
    <font>
      <sz val="9"/>
      <color indexed="81"/>
      <name val="Tahoma"/>
      <family val="2"/>
      <charset val="238"/>
    </font>
    <font>
      <sz val="10"/>
      <color indexed="81"/>
      <name val="Tahoma"/>
      <family val="2"/>
      <charset val="238"/>
    </font>
    <font>
      <sz val="22"/>
      <name val="Times"/>
      <charset val="238"/>
    </font>
    <font>
      <sz val="24"/>
      <name val="Times"/>
      <charset val="238"/>
    </font>
    <font>
      <sz val="16"/>
      <name val="Times New Roman"/>
      <family val="1"/>
      <charset val="238"/>
    </font>
    <font>
      <sz val="12"/>
      <name val="Times"/>
      <charset val="238"/>
    </font>
    <font>
      <sz val="16"/>
      <name val="Arial"/>
      <family val="2"/>
      <charset val="238"/>
    </font>
    <font>
      <b/>
      <sz val="9"/>
      <color indexed="81"/>
      <name val="Tahoma"/>
      <family val="2"/>
      <charset val="238"/>
    </font>
    <font>
      <sz val="20"/>
      <color indexed="81"/>
      <name val="Tahoma"/>
      <family val="2"/>
      <charset val="238"/>
    </font>
    <font>
      <b/>
      <sz val="7"/>
      <name val="Arial"/>
      <family val="2"/>
      <charset val="238"/>
    </font>
    <font>
      <sz val="10"/>
      <name val="Verdana"/>
      <family val="2"/>
      <charset val="238"/>
    </font>
    <font>
      <sz val="18"/>
      <color indexed="81"/>
      <name val="Tahoma"/>
      <family val="2"/>
      <charset val="238"/>
    </font>
    <font>
      <sz val="9"/>
      <name val="Arial"/>
      <family val="2"/>
      <charset val="238"/>
    </font>
    <font>
      <sz val="8"/>
      <color indexed="9"/>
      <name val="Arial"/>
      <family val="2"/>
    </font>
    <font>
      <b/>
      <sz val="8"/>
      <color indexed="9"/>
      <name val="Arial"/>
      <family val="2"/>
    </font>
    <font>
      <b/>
      <sz val="14"/>
      <color indexed="10"/>
      <name val="Arial"/>
      <family val="2"/>
    </font>
    <font>
      <sz val="8"/>
      <color indexed="8"/>
      <name val="Arial"/>
      <family val="2"/>
    </font>
    <font>
      <b/>
      <sz val="8.5"/>
      <color indexed="8"/>
      <name val="Arial"/>
      <family val="2"/>
    </font>
    <font>
      <sz val="10"/>
      <color indexed="9"/>
      <name val="Arial"/>
      <family val="2"/>
    </font>
    <font>
      <sz val="6"/>
      <color indexed="9"/>
      <name val="Arial"/>
      <family val="2"/>
    </font>
    <font>
      <sz val="7"/>
      <color indexed="9"/>
      <name val="Arial"/>
      <family val="2"/>
    </font>
    <font>
      <b/>
      <sz val="10"/>
      <color indexed="9"/>
      <name val="Arial"/>
      <family val="2"/>
    </font>
    <font>
      <u/>
      <sz val="8"/>
      <color indexed="9"/>
      <name val="Arial"/>
      <family val="2"/>
    </font>
    <font>
      <b/>
      <sz val="6"/>
      <color indexed="9"/>
      <name val="Arial"/>
      <family val="2"/>
    </font>
    <font>
      <sz val="24"/>
      <color indexed="9"/>
      <name val="Arial"/>
      <family val="2"/>
    </font>
    <font>
      <b/>
      <sz val="24"/>
      <color indexed="9"/>
      <name val="Arial"/>
      <family val="2"/>
    </font>
    <font>
      <b/>
      <u/>
      <sz val="24"/>
      <color indexed="9"/>
      <name val="Arial"/>
      <family val="2"/>
    </font>
    <font>
      <sz val="16"/>
      <color indexed="9"/>
      <name val="Arial"/>
      <family val="2"/>
    </font>
    <font>
      <sz val="12"/>
      <color indexed="9"/>
      <name val="Times New Roman"/>
      <family val="1"/>
      <charset val="238"/>
    </font>
    <font>
      <sz val="14"/>
      <color indexed="9"/>
      <name val="Arial"/>
      <family val="2"/>
    </font>
    <font>
      <b/>
      <sz val="14"/>
      <color indexed="9"/>
      <name val="Arial"/>
      <family val="2"/>
    </font>
    <font>
      <sz val="20"/>
      <color indexed="9"/>
      <name val="Arial"/>
      <family val="2"/>
    </font>
    <font>
      <b/>
      <sz val="20"/>
      <color indexed="9"/>
      <name val="Arial"/>
      <family val="2"/>
    </font>
    <font>
      <sz val="12"/>
      <color indexed="9"/>
      <name val="Times"/>
      <charset val="238"/>
    </font>
    <font>
      <b/>
      <sz val="10"/>
      <color indexed="10"/>
      <name val="Arial"/>
      <family val="2"/>
      <charset val="238"/>
    </font>
    <font>
      <sz val="10"/>
      <color indexed="10"/>
      <name val="Arial"/>
      <family val="2"/>
      <charset val="238"/>
    </font>
    <font>
      <sz val="10"/>
      <color indexed="10"/>
      <name val="Arial"/>
      <family val="2"/>
    </font>
    <font>
      <sz val="9"/>
      <color indexed="10"/>
      <name val="Arial"/>
      <family val="2"/>
    </font>
    <font>
      <b/>
      <sz val="9"/>
      <color indexed="10"/>
      <name val="Arial"/>
      <family val="2"/>
      <charset val="238"/>
    </font>
    <font>
      <b/>
      <sz val="16"/>
      <color indexed="10"/>
      <name val="Tahoma"/>
      <family val="2"/>
      <charset val="238"/>
    </font>
    <font>
      <b/>
      <sz val="8.5"/>
      <color indexed="42"/>
      <name val="Arial"/>
      <family val="2"/>
      <charset val="238"/>
    </font>
    <font>
      <b/>
      <i/>
      <sz val="8.5"/>
      <color indexed="9"/>
      <name val="Arial"/>
      <family val="2"/>
      <charset val="238"/>
    </font>
    <font>
      <sz val="8.5"/>
      <color indexed="9"/>
      <name val="Arial"/>
      <family val="2"/>
      <charset val="238"/>
    </font>
    <font>
      <i/>
      <sz val="8.5"/>
      <color indexed="9"/>
      <name val="Arial"/>
      <family val="2"/>
      <charset val="238"/>
    </font>
    <font>
      <sz val="8.5"/>
      <color indexed="42"/>
      <name val="Arial"/>
      <family val="2"/>
      <charset val="238"/>
    </font>
    <font>
      <b/>
      <sz val="14"/>
      <color indexed="10"/>
      <name val="Arial"/>
      <family val="2"/>
    </font>
    <font>
      <b/>
      <sz val="14"/>
      <color indexed="10"/>
      <name val="Arial"/>
      <family val="2"/>
      <charset val="238"/>
    </font>
    <font>
      <b/>
      <sz val="16"/>
      <color indexed="10"/>
      <name val="Arial"/>
      <family val="2"/>
    </font>
    <font>
      <b/>
      <sz val="10"/>
      <color indexed="10"/>
      <name val="Arial"/>
      <family val="2"/>
    </font>
    <font>
      <sz val="8"/>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gray0625"/>
    </fill>
    <fill>
      <patternFill patternType="solid">
        <fgColor indexed="14"/>
        <bgColor indexed="64"/>
      </patternFill>
    </fill>
    <fill>
      <patternFill patternType="solid">
        <fgColor indexed="10"/>
        <bgColor indexed="64"/>
      </patternFill>
    </fill>
    <fill>
      <patternFill patternType="lightGray"/>
    </fill>
    <fill>
      <patternFill patternType="solid">
        <fgColor indexed="41"/>
        <bgColor indexed="64"/>
      </patternFill>
    </fill>
    <fill>
      <patternFill patternType="solid">
        <fgColor indexed="63"/>
        <bgColor indexed="64"/>
      </patternFill>
    </fill>
    <fill>
      <patternFill patternType="solid">
        <fgColor indexed="55"/>
        <bgColor indexed="64"/>
      </patternFill>
    </fill>
    <fill>
      <patternFill patternType="solid">
        <fgColor indexed="42"/>
        <bgColor indexed="8"/>
      </patternFill>
    </fill>
  </fills>
  <borders count="69">
    <border>
      <left/>
      <right/>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8"/>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8"/>
      </right>
      <top/>
      <bottom style="medium">
        <color indexed="64"/>
      </bottom>
      <diagonal/>
    </border>
    <border>
      <left/>
      <right style="thin">
        <color indexed="8"/>
      </right>
      <top/>
      <bottom style="thin">
        <color indexed="64"/>
      </bottom>
      <diagonal/>
    </border>
    <border>
      <left/>
      <right style="medium">
        <color indexed="8"/>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hair">
        <color indexed="64"/>
      </top>
      <bottom style="hair">
        <color indexed="64"/>
      </bottom>
      <diagonal/>
    </border>
  </borders>
  <cellStyleXfs count="17">
    <xf numFmtId="0" fontId="0" fillId="0" borderId="0"/>
    <xf numFmtId="3" fontId="65" fillId="0" borderId="0" applyFont="0" applyFill="0" applyBorder="0" applyAlignment="0" applyProtection="0"/>
    <xf numFmtId="180" fontId="65" fillId="0" borderId="0" applyFont="0" applyFill="0" applyBorder="0" applyAlignment="0" applyProtection="0"/>
    <xf numFmtId="0" fontId="65" fillId="0" borderId="0" applyFont="0" applyFill="0" applyBorder="0" applyAlignment="0" applyProtection="0"/>
    <xf numFmtId="2" fontId="65" fillId="0" borderId="0" applyFon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2" fillId="0" borderId="0" applyNumberFormat="0" applyFill="0" applyBorder="0" applyAlignment="0" applyProtection="0"/>
    <xf numFmtId="0" fontId="238" fillId="0" borderId="0"/>
    <xf numFmtId="0" fontId="238" fillId="0" borderId="0"/>
    <xf numFmtId="0" fontId="1" fillId="0" borderId="0"/>
    <xf numFmtId="0" fontId="238" fillId="0" borderId="0"/>
    <xf numFmtId="0" fontId="90" fillId="0" borderId="0"/>
    <xf numFmtId="0" fontId="90" fillId="0" borderId="0"/>
    <xf numFmtId="0" fontId="108" fillId="0" borderId="0"/>
    <xf numFmtId="0" fontId="65" fillId="0" borderId="1" applyNumberFormat="0" applyFont="0" applyFill="0" applyAlignment="0" applyProtection="0"/>
    <xf numFmtId="175" fontId="1" fillId="0" borderId="0" applyFont="0" applyFill="0" applyBorder="0" applyAlignment="0" applyProtection="0"/>
  </cellStyleXfs>
  <cellXfs count="1787">
    <xf numFmtId="0" fontId="0" fillId="0" borderId="0" xfId="0"/>
    <xf numFmtId="0" fontId="0" fillId="0" borderId="0" xfId="0" applyAlignment="1">
      <alignment horizontal="left"/>
    </xf>
    <xf numFmtId="0" fontId="0" fillId="0" borderId="0" xfId="0"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4" fillId="0" borderId="0" xfId="0" applyFont="1" applyAlignment="1">
      <alignment vertical="center"/>
    </xf>
    <xf numFmtId="0" fontId="5" fillId="3" borderId="2" xfId="0" applyFont="1" applyFill="1" applyBorder="1" applyAlignment="1">
      <alignment horizontal="centerContinuous" vertical="center"/>
    </xf>
    <xf numFmtId="0" fontId="5" fillId="3" borderId="3" xfId="0" applyFont="1" applyFill="1" applyBorder="1" applyAlignment="1">
      <alignment horizontal="centerContinuous" vertical="center"/>
    </xf>
    <xf numFmtId="0" fontId="5" fillId="3" borderId="4" xfId="0" applyFont="1" applyFill="1" applyBorder="1" applyAlignment="1">
      <alignment horizontal="centerContinuous" vertical="center"/>
    </xf>
    <xf numFmtId="0" fontId="4" fillId="2" borderId="0" xfId="0" applyFont="1" applyFill="1" applyAlignment="1">
      <alignment vertical="center"/>
    </xf>
    <xf numFmtId="0" fontId="6" fillId="0" borderId="0" xfId="0" applyFont="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left" vertical="center"/>
    </xf>
    <xf numFmtId="0" fontId="8" fillId="0" borderId="0" xfId="0" applyFont="1" applyAlignment="1">
      <alignment vertical="center"/>
    </xf>
    <xf numFmtId="0" fontId="9" fillId="0" borderId="0" xfId="0" applyFont="1" applyAlignment="1">
      <alignment vertical="center"/>
    </xf>
    <xf numFmtId="49" fontId="9" fillId="2" borderId="5" xfId="0" applyNumberFormat="1" applyFont="1" applyFill="1" applyBorder="1" applyAlignment="1">
      <alignment vertical="center"/>
    </xf>
    <xf numFmtId="49" fontId="9" fillId="2" borderId="0" xfId="0" applyNumberFormat="1" applyFont="1" applyFill="1" applyAlignment="1">
      <alignment vertical="center"/>
    </xf>
    <xf numFmtId="49" fontId="9" fillId="2" borderId="0" xfId="0" applyNumberFormat="1" applyFont="1" applyFill="1" applyAlignment="1">
      <alignment horizontal="left" vertical="center"/>
    </xf>
    <xf numFmtId="49" fontId="8" fillId="2" borderId="0" xfId="0" applyNumberFormat="1" applyFont="1" applyFill="1" applyAlignment="1">
      <alignment vertical="center"/>
    </xf>
    <xf numFmtId="0" fontId="8" fillId="2" borderId="0" xfId="0" applyFont="1" applyFill="1" applyAlignment="1">
      <alignment vertical="center"/>
    </xf>
    <xf numFmtId="49" fontId="4" fillId="2" borderId="0" xfId="0" applyNumberFormat="1" applyFont="1" applyFill="1" applyAlignment="1">
      <alignment vertical="center"/>
    </xf>
    <xf numFmtId="49" fontId="12" fillId="2" borderId="0" xfId="0" applyNumberFormat="1" applyFont="1" applyFill="1" applyAlignment="1">
      <alignment horizontal="left" vertical="center"/>
    </xf>
    <xf numFmtId="49" fontId="4" fillId="2" borderId="0" xfId="0" applyNumberFormat="1" applyFont="1" applyFill="1" applyAlignment="1">
      <alignment horizontal="right" vertical="center"/>
    </xf>
    <xf numFmtId="49" fontId="13" fillId="2" borderId="0" xfId="0" applyNumberFormat="1" applyFont="1" applyFill="1" applyAlignment="1">
      <alignment horizontal="left" vertical="center"/>
    </xf>
    <xf numFmtId="49" fontId="16" fillId="2" borderId="0" xfId="0" applyNumberFormat="1" applyFont="1" applyFill="1" applyAlignment="1">
      <alignment horizontal="left" vertical="center"/>
    </xf>
    <xf numFmtId="0" fontId="17" fillId="0" borderId="0" xfId="0" applyFont="1" applyAlignment="1">
      <alignment vertical="center"/>
    </xf>
    <xf numFmtId="14" fontId="17" fillId="4" borderId="6" xfId="0" applyNumberFormat="1" applyFont="1" applyFill="1" applyBorder="1" applyAlignment="1">
      <alignment horizontal="left" vertical="center"/>
    </xf>
    <xf numFmtId="49" fontId="18" fillId="4" borderId="7" xfId="0" applyNumberFormat="1" applyFont="1" applyFill="1" applyBorder="1" applyAlignment="1">
      <alignment horizontal="left" vertical="center"/>
    </xf>
    <xf numFmtId="0" fontId="6" fillId="2" borderId="0" xfId="0" applyFont="1" applyFill="1"/>
    <xf numFmtId="0" fontId="6" fillId="2" borderId="0" xfId="0" applyFont="1" applyFill="1" applyAlignment="1">
      <alignment horizontal="left"/>
    </xf>
    <xf numFmtId="0" fontId="0" fillId="2" borderId="0" xfId="0" applyFill="1"/>
    <xf numFmtId="0" fontId="19" fillId="0" borderId="0" xfId="0" applyFont="1" applyAlignment="1">
      <alignment vertical="center"/>
    </xf>
    <xf numFmtId="0" fontId="19" fillId="2" borderId="0" xfId="0" applyFont="1" applyFill="1" applyAlignment="1">
      <alignment vertical="center"/>
    </xf>
    <xf numFmtId="0" fontId="14" fillId="2" borderId="0" xfId="0" applyFont="1" applyFill="1" applyAlignment="1">
      <alignment vertical="center"/>
    </xf>
    <xf numFmtId="0" fontId="19" fillId="2" borderId="0" xfId="0" applyFont="1" applyFill="1" applyAlignment="1">
      <alignment horizontal="left" vertical="center"/>
    </xf>
    <xf numFmtId="0" fontId="0" fillId="2" borderId="0" xfId="0" applyFill="1" applyAlignment="1">
      <alignment horizontal="left"/>
    </xf>
    <xf numFmtId="0" fontId="6" fillId="2" borderId="0" xfId="0" applyFont="1" applyFill="1" applyAlignment="1"/>
    <xf numFmtId="0" fontId="8" fillId="2" borderId="0" xfId="0" applyFont="1" applyFill="1"/>
    <xf numFmtId="0" fontId="0" fillId="0" borderId="0" xfId="0" applyAlignment="1">
      <alignment horizontal="center"/>
    </xf>
    <xf numFmtId="49" fontId="22" fillId="2" borderId="0" xfId="0" applyNumberFormat="1" applyFont="1" applyFill="1" applyAlignment="1">
      <alignment horizontal="lef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24" fillId="0" borderId="0" xfId="0" applyFont="1" applyAlignment="1">
      <alignment vertical="center"/>
    </xf>
    <xf numFmtId="49" fontId="0" fillId="0" borderId="0" xfId="0" applyNumberFormat="1" applyAlignment="1">
      <alignment horizontal="left"/>
    </xf>
    <xf numFmtId="49" fontId="13" fillId="0" borderId="0" xfId="0" applyNumberFormat="1" applyFont="1" applyAlignment="1">
      <alignment horizontal="left" vertical="center"/>
    </xf>
    <xf numFmtId="49" fontId="22" fillId="2" borderId="0" xfId="0" applyNumberFormat="1" applyFont="1" applyFill="1" applyAlignment="1">
      <alignment horizontal="right" vertical="center"/>
    </xf>
    <xf numFmtId="49" fontId="18" fillId="0" borderId="8" xfId="0" applyNumberFormat="1" applyFont="1" applyBorder="1" applyAlignment="1">
      <alignment horizontal="right" vertical="center"/>
    </xf>
    <xf numFmtId="49" fontId="10" fillId="0" borderId="0" xfId="0" applyNumberFormat="1" applyFont="1" applyAlignment="1">
      <alignment vertical="top"/>
    </xf>
    <xf numFmtId="49" fontId="11" fillId="0" borderId="0" xfId="0" applyNumberFormat="1" applyFont="1" applyAlignment="1">
      <alignment vertical="top"/>
    </xf>
    <xf numFmtId="49" fontId="14" fillId="0" borderId="0" xfId="0" applyNumberFormat="1" applyFont="1" applyAlignment="1">
      <alignment horizontal="left"/>
    </xf>
    <xf numFmtId="0" fontId="21" fillId="5" borderId="0" xfId="0" applyFont="1" applyFill="1" applyAlignment="1">
      <alignment horizontal="left"/>
    </xf>
    <xf numFmtId="49" fontId="13" fillId="0" borderId="0" xfId="0" applyNumberFormat="1" applyFont="1" applyAlignment="1">
      <alignment horizontal="left"/>
    </xf>
    <xf numFmtId="0" fontId="0" fillId="0" borderId="0" xfId="0" applyAlignment="1"/>
    <xf numFmtId="49" fontId="18" fillId="0" borderId="0" xfId="0" applyNumberFormat="1" applyFont="1" applyAlignment="1">
      <alignment horizontal="left" vertical="center"/>
    </xf>
    <xf numFmtId="0" fontId="9" fillId="0" borderId="0" xfId="0" applyFont="1" applyAlignment="1">
      <alignment horizontal="center" vertical="center"/>
    </xf>
    <xf numFmtId="49" fontId="0" fillId="0" borderId="8" xfId="0" applyNumberFormat="1" applyFont="1" applyBorder="1" applyAlignment="1">
      <alignment vertical="center"/>
    </xf>
    <xf numFmtId="176" fontId="0" fillId="0" borderId="0" xfId="0" applyNumberFormat="1" applyAlignment="1">
      <alignment horizontal="center"/>
    </xf>
    <xf numFmtId="49" fontId="19" fillId="0" borderId="0" xfId="0" applyNumberFormat="1" applyFont="1" applyAlignment="1">
      <alignment horizontal="left"/>
    </xf>
    <xf numFmtId="0" fontId="22" fillId="2" borderId="0" xfId="0" applyFont="1" applyFill="1" applyAlignment="1">
      <alignment horizontal="left" vertical="center"/>
    </xf>
    <xf numFmtId="0" fontId="18" fillId="0" borderId="8" xfId="0" applyFont="1" applyBorder="1" applyAlignment="1">
      <alignment horizontal="righ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xf numFmtId="49" fontId="4" fillId="0" borderId="0" xfId="0" applyNumberFormat="1" applyFont="1" applyAlignment="1">
      <alignment horizontal="left" vertical="top"/>
    </xf>
    <xf numFmtId="49" fontId="7" fillId="5" borderId="0" xfId="0" applyNumberFormat="1" applyFont="1" applyFill="1" applyAlignment="1">
      <alignment horizontal="left"/>
    </xf>
    <xf numFmtId="49" fontId="19" fillId="0" borderId="0" xfId="0" applyNumberFormat="1" applyFont="1"/>
    <xf numFmtId="49" fontId="15" fillId="0" borderId="0" xfId="0" applyNumberFormat="1" applyFont="1" applyAlignment="1">
      <alignment horizontal="left"/>
    </xf>
    <xf numFmtId="49" fontId="16" fillId="2" borderId="11" xfId="0" applyNumberFormat="1" applyFont="1" applyFill="1" applyBorder="1" applyAlignment="1">
      <alignment horizontal="left" vertical="center"/>
    </xf>
    <xf numFmtId="49" fontId="16" fillId="2" borderId="12" xfId="0" applyNumberFormat="1" applyFont="1" applyFill="1" applyBorder="1" applyAlignment="1">
      <alignment horizontal="left" vertical="center"/>
    </xf>
    <xf numFmtId="49" fontId="16" fillId="2" borderId="13" xfId="0" applyNumberFormat="1" applyFont="1" applyFill="1" applyBorder="1" applyAlignment="1">
      <alignment horizontal="right" vertical="center"/>
    </xf>
    <xf numFmtId="0" fontId="18" fillId="0" borderId="14" xfId="0" applyFont="1" applyBorder="1" applyAlignment="1">
      <alignment horizontal="right" vertical="center"/>
    </xf>
    <xf numFmtId="49" fontId="32" fillId="2" borderId="0" xfId="0" applyNumberFormat="1" applyFont="1" applyFill="1" applyAlignment="1">
      <alignment horizontal="left" vertical="center"/>
    </xf>
    <xf numFmtId="49" fontId="9" fillId="5" borderId="0" xfId="0" applyNumberFormat="1" applyFont="1" applyFill="1" applyAlignment="1">
      <alignment horizontal="left" vertical="center"/>
    </xf>
    <xf numFmtId="49" fontId="29" fillId="0" borderId="0" xfId="0" applyNumberFormat="1" applyFont="1" applyAlignment="1">
      <alignment vertical="center"/>
    </xf>
    <xf numFmtId="49" fontId="29" fillId="0" borderId="8" xfId="0" applyNumberFormat="1" applyFont="1" applyBorder="1" applyAlignment="1">
      <alignment horizontal="left" vertical="center"/>
    </xf>
    <xf numFmtId="49" fontId="29" fillId="0" borderId="15" xfId="0" applyNumberFormat="1" applyFont="1" applyBorder="1" applyAlignment="1">
      <alignment horizontal="left" vertical="center"/>
    </xf>
    <xf numFmtId="49" fontId="8" fillId="2" borderId="16" xfId="0" applyNumberFormat="1" applyFont="1" applyFill="1" applyBorder="1" applyAlignment="1">
      <alignment horizontal="center" wrapText="1"/>
    </xf>
    <xf numFmtId="49" fontId="35" fillId="0" borderId="0" xfId="0" applyNumberFormat="1" applyFont="1" applyAlignment="1">
      <alignment horizontal="left"/>
    </xf>
    <xf numFmtId="0" fontId="0" fillId="2" borderId="0" xfId="0" applyNumberFormat="1" applyFill="1" applyAlignment="1">
      <alignment horizontal="left" vertical="center"/>
    </xf>
    <xf numFmtId="49" fontId="36" fillId="2" borderId="0" xfId="0" applyNumberFormat="1" applyFont="1" applyFill="1" applyAlignment="1">
      <alignment horizontal="left" vertical="center"/>
    </xf>
    <xf numFmtId="49" fontId="16" fillId="2" borderId="0" xfId="0" applyNumberFormat="1" applyFont="1" applyFill="1" applyAlignment="1">
      <alignment horizontal="right" vertical="center"/>
    </xf>
    <xf numFmtId="49" fontId="16" fillId="2" borderId="12" xfId="0" applyNumberFormat="1" applyFont="1" applyFill="1" applyBorder="1" applyAlignment="1">
      <alignment horizontal="right" vertical="center"/>
    </xf>
    <xf numFmtId="0" fontId="22" fillId="2" borderId="0" xfId="0" applyNumberFormat="1" applyFont="1" applyFill="1" applyAlignment="1">
      <alignment horizontal="left" vertical="center"/>
    </xf>
    <xf numFmtId="49" fontId="16" fillId="5" borderId="5" xfId="0" applyNumberFormat="1" applyFont="1" applyFill="1" applyBorder="1" applyAlignment="1">
      <alignment horizontal="left" vertical="center"/>
    </xf>
    <xf numFmtId="49" fontId="16" fillId="0" borderId="0" xfId="0" applyNumberFormat="1" applyFont="1" applyAlignment="1">
      <alignment horizontal="right" vertical="center"/>
    </xf>
    <xf numFmtId="49" fontId="18" fillId="0" borderId="17" xfId="0" applyNumberFormat="1" applyFont="1" applyBorder="1" applyAlignment="1">
      <alignment horizontal="left" vertical="center"/>
    </xf>
    <xf numFmtId="0" fontId="37" fillId="0" borderId="0" xfId="0" applyFont="1"/>
    <xf numFmtId="0" fontId="15" fillId="0" borderId="0" xfId="0" applyFont="1"/>
    <xf numFmtId="0" fontId="4" fillId="0" borderId="0" xfId="0" applyFont="1" applyAlignment="1">
      <alignment vertical="top"/>
    </xf>
    <xf numFmtId="49" fontId="4" fillId="0" borderId="0" xfId="0" applyNumberFormat="1" applyFont="1" applyAlignment="1">
      <alignment vertical="top"/>
    </xf>
    <xf numFmtId="49" fontId="27" fillId="0" borderId="0" xfId="0" applyNumberFormat="1" applyFont="1" applyAlignment="1">
      <alignment vertical="top"/>
    </xf>
    <xf numFmtId="49" fontId="28" fillId="0" borderId="0" xfId="0" applyNumberFormat="1" applyFont="1"/>
    <xf numFmtId="49" fontId="15" fillId="0" borderId="0" xfId="0" applyNumberFormat="1" applyFont="1"/>
    <xf numFmtId="49" fontId="32" fillId="2" borderId="0" xfId="0" applyNumberFormat="1" applyFont="1" applyFill="1" applyAlignme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49" fontId="0" fillId="0" borderId="0" xfId="0" applyNumberFormat="1" applyFont="1" applyAlignment="1">
      <alignment vertical="center"/>
    </xf>
    <xf numFmtId="49" fontId="36" fillId="0" borderId="0" xfId="0" applyNumberFormat="1" applyFont="1" applyAlignment="1">
      <alignment horizontal="center" vertical="center"/>
    </xf>
    <xf numFmtId="49" fontId="36" fillId="0" borderId="0" xfId="0" applyNumberFormat="1" applyFont="1" applyAlignment="1">
      <alignment vertical="center"/>
    </xf>
    <xf numFmtId="0" fontId="41" fillId="0" borderId="18" xfId="0" applyFont="1" applyBorder="1" applyAlignment="1">
      <alignment vertical="center"/>
    </xf>
    <xf numFmtId="0" fontId="42" fillId="6" borderId="18" xfId="0" applyFont="1" applyFill="1" applyBorder="1" applyAlignment="1">
      <alignment horizontal="center" vertical="center"/>
    </xf>
    <xf numFmtId="0" fontId="40" fillId="0" borderId="18" xfId="0" applyFont="1" applyBorder="1" applyAlignment="1">
      <alignment vertical="center"/>
    </xf>
    <xf numFmtId="0" fontId="43" fillId="0" borderId="0" xfId="0" applyFont="1" applyAlignment="1">
      <alignment vertical="center"/>
    </xf>
    <xf numFmtId="0" fontId="44" fillId="5" borderId="0" xfId="0" applyFont="1" applyFill="1" applyAlignment="1">
      <alignment vertical="center"/>
    </xf>
    <xf numFmtId="0" fontId="45" fillId="5" borderId="0" xfId="0" applyFont="1" applyFill="1" applyAlignment="1">
      <alignment vertical="center"/>
    </xf>
    <xf numFmtId="49" fontId="44" fillId="5" borderId="0" xfId="0" applyNumberFormat="1" applyFont="1" applyFill="1" applyAlignment="1">
      <alignment vertical="center"/>
    </xf>
    <xf numFmtId="49" fontId="45" fillId="5" borderId="0" xfId="0" applyNumberFormat="1" applyFont="1" applyFill="1" applyAlignment="1">
      <alignment vertical="center"/>
    </xf>
    <xf numFmtId="0" fontId="19" fillId="5" borderId="0" xfId="0" applyFont="1" applyFill="1" applyAlignment="1">
      <alignment vertical="center"/>
    </xf>
    <xf numFmtId="0" fontId="19" fillId="0" borderId="19" xfId="0" applyFont="1" applyBorder="1" applyAlignment="1">
      <alignment vertical="center"/>
    </xf>
    <xf numFmtId="0" fontId="44" fillId="0" borderId="0" xfId="0" applyFont="1" applyAlignment="1">
      <alignment horizontal="center" vertical="center"/>
    </xf>
    <xf numFmtId="0" fontId="46" fillId="0" borderId="0" xfId="0" applyFont="1" applyAlignment="1">
      <alignment vertical="center"/>
    </xf>
    <xf numFmtId="0" fontId="47" fillId="0" borderId="0" xfId="0" applyFont="1" applyAlignment="1">
      <alignment vertical="center"/>
    </xf>
    <xf numFmtId="0" fontId="37" fillId="0" borderId="0" xfId="0" applyFont="1" applyAlignment="1">
      <alignment horizontal="right" vertical="center"/>
    </xf>
    <xf numFmtId="0" fontId="48" fillId="7" borderId="20" xfId="0" applyFont="1" applyFill="1" applyBorder="1" applyAlignment="1">
      <alignment horizontal="right" vertical="center"/>
    </xf>
    <xf numFmtId="0" fontId="43" fillId="0" borderId="18" xfId="0" applyFont="1" applyBorder="1" applyAlignment="1">
      <alignment vertical="center"/>
    </xf>
    <xf numFmtId="0" fontId="19" fillId="0" borderId="21" xfId="0" applyFont="1" applyBorder="1" applyAlignment="1">
      <alignment vertical="center"/>
    </xf>
    <xf numFmtId="0" fontId="44" fillId="0" borderId="18" xfId="0" applyFont="1" applyBorder="1" applyAlignment="1">
      <alignment vertical="center"/>
    </xf>
    <xf numFmtId="0" fontId="42" fillId="0" borderId="0" xfId="0" applyFont="1" applyAlignment="1">
      <alignment horizontal="center" vertical="center"/>
    </xf>
    <xf numFmtId="0" fontId="48" fillId="7" borderId="22" xfId="0" applyFont="1" applyFill="1" applyBorder="1" applyAlignment="1">
      <alignment horizontal="right" vertical="center"/>
    </xf>
    <xf numFmtId="49" fontId="43" fillId="0" borderId="18" xfId="0" applyNumberFormat="1" applyFont="1" applyBorder="1" applyAlignment="1">
      <alignment vertical="center"/>
    </xf>
    <xf numFmtId="49" fontId="43" fillId="0" borderId="0" xfId="0" applyNumberFormat="1" applyFont="1" applyAlignment="1">
      <alignment vertical="center"/>
    </xf>
    <xf numFmtId="0" fontId="49" fillId="0" borderId="0" xfId="0" applyFont="1" applyAlignment="1">
      <alignment vertical="center"/>
    </xf>
    <xf numFmtId="0" fontId="19" fillId="0" borderId="23" xfId="0" applyFont="1" applyBorder="1" applyAlignment="1">
      <alignment vertical="center"/>
    </xf>
    <xf numFmtId="0" fontId="50" fillId="0" borderId="0" xfId="0" applyFont="1" applyAlignment="1">
      <alignment vertical="center"/>
    </xf>
    <xf numFmtId="49" fontId="19" fillId="5" borderId="0" xfId="0" applyNumberFormat="1" applyFont="1" applyFill="1" applyAlignment="1">
      <alignment vertical="center"/>
    </xf>
    <xf numFmtId="49" fontId="30" fillId="5" borderId="0" xfId="0" applyNumberFormat="1" applyFont="1" applyFill="1" applyAlignment="1">
      <alignment horizontal="center" vertical="center"/>
    </xf>
    <xf numFmtId="49" fontId="52" fillId="0" borderId="0" xfId="0" applyNumberFormat="1" applyFont="1" applyAlignment="1">
      <alignment vertical="center"/>
    </xf>
    <xf numFmtId="49" fontId="52" fillId="5" borderId="0" xfId="0" applyNumberFormat="1" applyFont="1" applyFill="1" applyAlignment="1">
      <alignment vertical="center"/>
    </xf>
    <xf numFmtId="49" fontId="53" fillId="5" borderId="0" xfId="0" applyNumberFormat="1" applyFont="1" applyFill="1" applyAlignment="1">
      <alignment vertical="center"/>
    </xf>
    <xf numFmtId="0" fontId="0" fillId="5" borderId="0" xfId="0" applyFill="1" applyAlignment="1">
      <alignment vertical="center"/>
    </xf>
    <xf numFmtId="49" fontId="43" fillId="0" borderId="18" xfId="0" applyNumberFormat="1" applyFont="1" applyBorder="1" applyAlignment="1">
      <alignment horizontal="left" vertical="center"/>
    </xf>
    <xf numFmtId="0" fontId="48" fillId="7" borderId="7" xfId="0" applyFont="1" applyFill="1" applyBorder="1" applyAlignment="1">
      <alignment horizontal="right" vertical="center"/>
    </xf>
    <xf numFmtId="49" fontId="43" fillId="0" borderId="0" xfId="0" applyNumberFormat="1" applyFont="1" applyAlignment="1">
      <alignment horizontal="left" vertical="center"/>
    </xf>
    <xf numFmtId="49" fontId="51" fillId="0" borderId="0" xfId="0" applyNumberFormat="1" applyFont="1" applyAlignment="1">
      <alignment horizontal="center" vertical="center"/>
    </xf>
    <xf numFmtId="49" fontId="44" fillId="0" borderId="18" xfId="0" applyNumberFormat="1" applyFont="1" applyBorder="1" applyAlignment="1">
      <alignment horizontal="center" vertical="center"/>
    </xf>
    <xf numFmtId="1" fontId="44" fillId="0" borderId="18" xfId="0" applyNumberFormat="1" applyFont="1" applyBorder="1" applyAlignment="1">
      <alignment horizontal="center" vertical="center"/>
    </xf>
    <xf numFmtId="49" fontId="49" fillId="0" borderId="18" xfId="0" applyNumberFormat="1" applyFont="1" applyBorder="1" applyAlignment="1">
      <alignment vertical="center"/>
    </xf>
    <xf numFmtId="49" fontId="50" fillId="0" borderId="18" xfId="0" applyNumberFormat="1" applyFont="1" applyBorder="1" applyAlignment="1">
      <alignment vertical="center"/>
    </xf>
    <xf numFmtId="49" fontId="57" fillId="0" borderId="18" xfId="0" applyNumberFormat="1" applyFont="1" applyBorder="1" applyAlignment="1">
      <alignment horizontal="right" vertical="center"/>
    </xf>
    <xf numFmtId="49" fontId="44" fillId="5" borderId="0" xfId="0" applyNumberFormat="1" applyFont="1" applyFill="1" applyAlignment="1">
      <alignment horizontal="left" vertical="center"/>
    </xf>
    <xf numFmtId="49" fontId="58" fillId="5" borderId="0" xfId="0" applyNumberFormat="1" applyFont="1" applyFill="1" applyAlignment="1">
      <alignment vertical="center"/>
    </xf>
    <xf numFmtId="49" fontId="56" fillId="5" borderId="0" xfId="0" applyNumberFormat="1" applyFont="1" applyFill="1" applyAlignment="1">
      <alignment horizontal="right" vertical="center"/>
    </xf>
    <xf numFmtId="0" fontId="59" fillId="2" borderId="0" xfId="0" applyFont="1" applyFill="1" applyAlignment="1">
      <alignment vertical="center"/>
    </xf>
    <xf numFmtId="0" fontId="20" fillId="2" borderId="0" xfId="0" applyFont="1" applyFill="1" applyAlignment="1">
      <alignment horizontal="center" vertical="center" wrapText="1"/>
    </xf>
    <xf numFmtId="0" fontId="26" fillId="2" borderId="0" xfId="0" applyFont="1" applyFill="1"/>
    <xf numFmtId="0" fontId="8" fillId="2" borderId="0" xfId="0" applyFont="1" applyFill="1" applyAlignment="1">
      <alignment horizontal="center"/>
    </xf>
    <xf numFmtId="49" fontId="60" fillId="0" borderId="0" xfId="0" applyNumberFormat="1" applyFont="1" applyAlignment="1">
      <alignment vertical="top"/>
    </xf>
    <xf numFmtId="49" fontId="60" fillId="0" borderId="0" xfId="0" applyNumberFormat="1" applyFont="1" applyAlignment="1">
      <alignment horizontal="center"/>
    </xf>
    <xf numFmtId="0" fontId="62" fillId="0" borderId="0" xfId="0" applyFont="1" applyAlignment="1">
      <alignment vertical="center"/>
    </xf>
    <xf numFmtId="49" fontId="33" fillId="0" borderId="0" xfId="0" applyNumberFormat="1" applyFont="1" applyAlignment="1">
      <alignment horizontal="left"/>
    </xf>
    <xf numFmtId="49" fontId="33" fillId="0" borderId="0" xfId="0" applyNumberFormat="1" applyFont="1" applyAlignment="1">
      <alignment horizontal="center"/>
    </xf>
    <xf numFmtId="49" fontId="22" fillId="2" borderId="0" xfId="0" applyNumberFormat="1" applyFont="1" applyFill="1" applyAlignment="1">
      <alignment horizontal="center" vertical="center"/>
    </xf>
    <xf numFmtId="0" fontId="44" fillId="5" borderId="0" xfId="0" applyFont="1" applyFill="1" applyAlignment="1">
      <alignment horizontal="right" vertical="center"/>
    </xf>
    <xf numFmtId="49" fontId="60" fillId="0" borderId="0" xfId="0" applyNumberFormat="1" applyFont="1" applyAlignment="1">
      <alignment horizontal="left"/>
    </xf>
    <xf numFmtId="49" fontId="60" fillId="0" borderId="0" xfId="0" applyNumberFormat="1" applyFont="1" applyAlignment="1">
      <alignment horizontal="left" vertical="top"/>
    </xf>
    <xf numFmtId="49" fontId="12" fillId="0" borderId="0" xfId="0" applyNumberFormat="1" applyFont="1" applyAlignment="1">
      <alignment horizontal="left"/>
    </xf>
    <xf numFmtId="49" fontId="9" fillId="2" borderId="0" xfId="0" applyNumberFormat="1" applyFont="1" applyFill="1" applyAlignment="1">
      <alignment horizontal="center" vertical="center"/>
    </xf>
    <xf numFmtId="49" fontId="43" fillId="0" borderId="0" xfId="0" applyNumberFormat="1" applyFont="1" applyBorder="1" applyAlignment="1">
      <alignment vertical="center"/>
    </xf>
    <xf numFmtId="0" fontId="48" fillId="7" borderId="0" xfId="0" applyFont="1" applyFill="1" applyBorder="1" applyAlignment="1">
      <alignment horizontal="right" vertical="center"/>
    </xf>
    <xf numFmtId="0" fontId="43" fillId="0" borderId="0" xfId="0" applyFont="1" applyBorder="1" applyAlignment="1">
      <alignment vertical="center"/>
    </xf>
    <xf numFmtId="0" fontId="14" fillId="0" borderId="0" xfId="0" applyFont="1"/>
    <xf numFmtId="0" fontId="14" fillId="0" borderId="0" xfId="0" applyFont="1" applyAlignment="1">
      <alignment horizontal="left"/>
    </xf>
    <xf numFmtId="0" fontId="2" fillId="2" borderId="0" xfId="7" applyFill="1"/>
    <xf numFmtId="0" fontId="2" fillId="2" borderId="0" xfId="7" applyFill="1" applyBorder="1" applyAlignment="1">
      <alignment horizontal="right"/>
    </xf>
    <xf numFmtId="0" fontId="48" fillId="0" borderId="0" xfId="0" applyFont="1" applyFill="1" applyBorder="1" applyAlignment="1">
      <alignment horizontal="right"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14" fontId="17" fillId="0" borderId="0" xfId="0" applyNumberFormat="1" applyFont="1" applyFill="1" applyBorder="1" applyAlignment="1">
      <alignment horizontal="left" vertical="center"/>
    </xf>
    <xf numFmtId="0" fontId="14" fillId="4" borderId="6" xfId="0" applyFont="1" applyFill="1" applyBorder="1" applyAlignment="1">
      <alignment horizontal="left"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179" fontId="64" fillId="0" borderId="27" xfId="0" applyNumberFormat="1" applyFont="1" applyFill="1" applyBorder="1" applyAlignment="1" applyProtection="1"/>
    <xf numFmtId="0" fontId="0" fillId="0" borderId="0" xfId="0" applyBorder="1" applyAlignment="1">
      <alignment horizontal="center"/>
    </xf>
    <xf numFmtId="0" fontId="6" fillId="0" borderId="0" xfId="0" applyFont="1" applyBorder="1" applyAlignment="1">
      <alignment horizontal="center" vertical="center"/>
    </xf>
    <xf numFmtId="0" fontId="62" fillId="0" borderId="0" xfId="0" applyFont="1" applyBorder="1" applyAlignment="1">
      <alignment vertical="center"/>
    </xf>
    <xf numFmtId="0" fontId="0" fillId="0" borderId="22" xfId="0" applyBorder="1" applyAlignment="1">
      <alignment horizontal="center"/>
    </xf>
    <xf numFmtId="49" fontId="18" fillId="0" borderId="8" xfId="0" applyNumberFormat="1" applyFont="1" applyFill="1" applyBorder="1" applyAlignment="1">
      <alignment horizontal="lef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0" fontId="8" fillId="0" borderId="0" xfId="0" applyFont="1" applyFill="1" applyBorder="1" applyAlignment="1">
      <alignment horizontal="center" vertical="center"/>
    </xf>
    <xf numFmtId="49" fontId="7" fillId="5" borderId="0" xfId="0" applyNumberFormat="1" applyFont="1" applyFill="1" applyBorder="1" applyAlignment="1">
      <alignment horizontal="left"/>
    </xf>
    <xf numFmtId="49" fontId="20" fillId="2" borderId="0" xfId="0" applyNumberFormat="1" applyFont="1" applyFill="1" applyAlignment="1">
      <alignment vertical="top"/>
    </xf>
    <xf numFmtId="49" fontId="11" fillId="2" borderId="0" xfId="0" applyNumberFormat="1" applyFont="1" applyFill="1" applyAlignment="1">
      <alignment vertical="top"/>
    </xf>
    <xf numFmtId="49" fontId="14" fillId="2" borderId="0" xfId="0" applyNumberFormat="1" applyFont="1" applyFill="1" applyAlignment="1">
      <alignment horizontal="left"/>
    </xf>
    <xf numFmtId="0" fontId="21" fillId="2" borderId="0" xfId="0" applyFont="1" applyFill="1" applyAlignment="1">
      <alignment horizontal="left"/>
    </xf>
    <xf numFmtId="49" fontId="14" fillId="2" borderId="8" xfId="0" applyNumberFormat="1" applyFont="1" applyFill="1" applyBorder="1" applyAlignment="1">
      <alignment vertical="center"/>
    </xf>
    <xf numFmtId="49" fontId="20" fillId="2" borderId="8" xfId="0" applyNumberFormat="1" applyFont="1" applyFill="1" applyBorder="1" applyAlignment="1">
      <alignment horizontal="right" vertical="center"/>
    </xf>
    <xf numFmtId="0" fontId="22" fillId="2" borderId="0" xfId="0" applyFont="1" applyFill="1" applyAlignment="1">
      <alignment vertical="center"/>
    </xf>
    <xf numFmtId="0" fontId="8" fillId="2" borderId="0" xfId="0" applyFont="1" applyFill="1" applyAlignment="1">
      <alignment horizontal="center" vertical="center"/>
    </xf>
    <xf numFmtId="14" fontId="18" fillId="2" borderId="18" xfId="0" applyNumberFormat="1" applyFont="1" applyFill="1" applyBorder="1" applyAlignment="1">
      <alignment horizontal="left" vertical="center"/>
    </xf>
    <xf numFmtId="49" fontId="18" fillId="2" borderId="18" xfId="0" applyNumberFormat="1" applyFont="1" applyFill="1" applyBorder="1" applyAlignment="1">
      <alignment vertical="center"/>
    </xf>
    <xf numFmtId="0" fontId="19" fillId="2" borderId="0" xfId="0" applyFont="1" applyFill="1" applyAlignment="1">
      <alignment horizontal="center" vertical="center"/>
    </xf>
    <xf numFmtId="0" fontId="14" fillId="2" borderId="0" xfId="0" applyFont="1" applyFill="1" applyAlignment="1">
      <alignment horizontal="center" vertical="center"/>
    </xf>
    <xf numFmtId="49" fontId="18" fillId="2" borderId="0" xfId="0" applyNumberFormat="1" applyFont="1" applyFill="1" applyAlignment="1">
      <alignment vertical="center"/>
    </xf>
    <xf numFmtId="0" fontId="17" fillId="2" borderId="0" xfId="16" applyNumberFormat="1" applyFont="1" applyFill="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8" fillId="2" borderId="5" xfId="0" applyFont="1" applyFill="1" applyBorder="1" applyAlignment="1">
      <alignment horizontal="left" vertical="center"/>
    </xf>
    <xf numFmtId="0" fontId="8" fillId="2" borderId="0" xfId="0" applyFont="1" applyFill="1" applyAlignment="1">
      <alignment horizontal="left" vertical="center"/>
    </xf>
    <xf numFmtId="0" fontId="19" fillId="2" borderId="5" xfId="0" applyFont="1" applyFill="1" applyBorder="1" applyAlignment="1">
      <alignment horizontal="left" vertical="center"/>
    </xf>
    <xf numFmtId="0" fontId="82" fillId="2" borderId="5" xfId="0" applyFont="1" applyFill="1" applyBorder="1" applyAlignment="1">
      <alignment horizontal="left" vertical="center"/>
    </xf>
    <xf numFmtId="0" fontId="24" fillId="2" borderId="0" xfId="0" applyFont="1" applyFill="1" applyAlignment="1">
      <alignment horizontal="left" vertical="center"/>
    </xf>
    <xf numFmtId="0" fontId="83" fillId="2" borderId="0" xfId="0" applyFont="1" applyFill="1" applyAlignment="1">
      <alignment horizontal="left" vertical="center"/>
    </xf>
    <xf numFmtId="0" fontId="24" fillId="2" borderId="0" xfId="0" applyFont="1" applyFill="1" applyAlignment="1">
      <alignment horizontal="center" vertical="center"/>
    </xf>
    <xf numFmtId="0" fontId="14" fillId="2" borderId="5" xfId="0" applyFont="1" applyFill="1" applyBorder="1" applyAlignment="1">
      <alignment horizontal="left" vertical="center"/>
    </xf>
    <xf numFmtId="0" fontId="6" fillId="2" borderId="8" xfId="0" applyFont="1" applyFill="1" applyBorder="1" applyAlignment="1">
      <alignment horizontal="left" vertical="center"/>
    </xf>
    <xf numFmtId="0" fontId="82" fillId="2" borderId="28" xfId="0" applyFont="1" applyFill="1" applyBorder="1" applyAlignment="1">
      <alignment horizontal="left" vertical="center"/>
    </xf>
    <xf numFmtId="0" fontId="24" fillId="2" borderId="26" xfId="0" applyFont="1" applyFill="1" applyBorder="1" applyAlignment="1">
      <alignment horizontal="left" vertical="center"/>
    </xf>
    <xf numFmtId="0" fontId="8" fillId="2" borderId="29" xfId="0" applyFont="1" applyFill="1" applyBorder="1" applyAlignment="1">
      <alignment horizontal="left" vertical="center"/>
    </xf>
    <xf numFmtId="0" fontId="8" fillId="2" borderId="14"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0" xfId="0" applyFont="1" applyFill="1" applyBorder="1" applyAlignment="1">
      <alignment vertical="center"/>
    </xf>
    <xf numFmtId="0" fontId="14" fillId="4" borderId="31" xfId="0" applyFont="1" applyFill="1" applyBorder="1" applyAlignment="1">
      <alignment horizontal="left" vertical="center"/>
    </xf>
    <xf numFmtId="0" fontId="14" fillId="4" borderId="15" xfId="0" applyFont="1" applyFill="1" applyBorder="1" applyAlignment="1">
      <alignment vertical="center"/>
    </xf>
    <xf numFmtId="0" fontId="0" fillId="2" borderId="0" xfId="0" applyFill="1" applyAlignment="1">
      <alignment horizontal="center"/>
    </xf>
    <xf numFmtId="0" fontId="0" fillId="2" borderId="0" xfId="0" applyFill="1" applyBorder="1" applyAlignment="1">
      <alignment vertical="center"/>
    </xf>
    <xf numFmtId="0" fontId="21" fillId="3" borderId="0" xfId="0" applyFont="1" applyFill="1" applyAlignment="1">
      <alignment horizontal="left"/>
    </xf>
    <xf numFmtId="0" fontId="21" fillId="5" borderId="0" xfId="0" applyFont="1" applyFill="1" applyAlignment="1">
      <alignment horizontal="center"/>
    </xf>
    <xf numFmtId="0" fontId="7" fillId="5" borderId="0" xfId="0" applyFont="1" applyFill="1" applyAlignment="1">
      <alignment horizontal="left"/>
    </xf>
    <xf numFmtId="49" fontId="13" fillId="0" borderId="0" xfId="0" applyNumberFormat="1" applyFont="1" applyAlignment="1">
      <alignment horizontal="right" vertical="center"/>
    </xf>
    <xf numFmtId="49" fontId="29" fillId="0" borderId="0" xfId="0" applyNumberFormat="1" applyFont="1" applyAlignment="1">
      <alignment horizontal="left"/>
    </xf>
    <xf numFmtId="49" fontId="19" fillId="0" borderId="0" xfId="0" applyNumberFormat="1" applyFont="1" applyAlignment="1">
      <alignment horizontal="center"/>
    </xf>
    <xf numFmtId="0" fontId="15" fillId="0" borderId="0" xfId="0" applyFont="1" applyAlignment="1">
      <alignment horizontal="left"/>
    </xf>
    <xf numFmtId="49" fontId="16" fillId="2" borderId="0" xfId="0" applyNumberFormat="1" applyFont="1" applyFill="1" applyAlignment="1">
      <alignment horizontal="center" vertical="center"/>
    </xf>
    <xf numFmtId="49" fontId="16" fillId="0" borderId="5" xfId="0" applyNumberFormat="1" applyFont="1" applyBorder="1" applyAlignment="1">
      <alignment horizontal="right" vertical="center"/>
    </xf>
    <xf numFmtId="49" fontId="18" fillId="0" borderId="17" xfId="0" applyNumberFormat="1" applyFont="1" applyBorder="1" applyAlignment="1">
      <alignment horizontal="right" vertical="center"/>
    </xf>
    <xf numFmtId="0" fontId="29" fillId="0" borderId="0" xfId="0" applyFont="1"/>
    <xf numFmtId="0" fontId="8" fillId="2" borderId="15" xfId="0" applyFont="1" applyFill="1" applyBorder="1" applyAlignment="1">
      <alignment horizontal="center" wrapText="1"/>
    </xf>
    <xf numFmtId="177" fontId="19" fillId="0" borderId="9" xfId="0" applyNumberFormat="1" applyFont="1" applyBorder="1" applyAlignment="1">
      <alignment horizontal="center" vertical="center"/>
    </xf>
    <xf numFmtId="0" fontId="19" fillId="8" borderId="9" xfId="0" applyFont="1" applyFill="1" applyBorder="1" applyAlignment="1">
      <alignment horizontal="center" vertical="center"/>
    </xf>
    <xf numFmtId="0" fontId="6" fillId="0" borderId="0" xfId="0" applyFont="1"/>
    <xf numFmtId="0" fontId="6" fillId="0" borderId="0" xfId="0" applyFont="1" applyAlignment="1"/>
    <xf numFmtId="0" fontId="6" fillId="0" borderId="0" xfId="0" applyNumberFormat="1" applyFont="1" applyAlignment="1"/>
    <xf numFmtId="0" fontId="6" fillId="0" borderId="0" xfId="0" applyFont="1" applyAlignment="1">
      <alignment horizontal="center"/>
    </xf>
    <xf numFmtId="0" fontId="0" fillId="0" borderId="0" xfId="0" applyNumberFormat="1" applyAlignment="1"/>
    <xf numFmtId="0" fontId="21" fillId="9" borderId="0" xfId="0" applyFont="1" applyFill="1" applyAlignment="1">
      <alignment horizontal="left"/>
    </xf>
    <xf numFmtId="49" fontId="9" fillId="2" borderId="11" xfId="0" applyNumberFormat="1" applyFont="1" applyFill="1" applyBorder="1" applyAlignment="1">
      <alignment horizontal="left" vertical="center"/>
    </xf>
    <xf numFmtId="49" fontId="23" fillId="0" borderId="0" xfId="0" applyNumberFormat="1" applyFont="1" applyAlignment="1">
      <alignment horizontal="right" vertical="center"/>
    </xf>
    <xf numFmtId="49" fontId="9" fillId="5" borderId="5" xfId="0" applyNumberFormat="1" applyFont="1" applyFill="1" applyBorder="1" applyAlignment="1">
      <alignment horizontal="left" vertical="center"/>
    </xf>
    <xf numFmtId="0" fontId="8" fillId="0" borderId="16" xfId="0" applyFont="1" applyBorder="1" applyAlignment="1">
      <alignment horizontal="center" wrapText="1"/>
    </xf>
    <xf numFmtId="0" fontId="11" fillId="0" borderId="0" xfId="0" applyFont="1" applyAlignment="1">
      <alignment vertical="top"/>
    </xf>
    <xf numFmtId="0" fontId="27" fillId="0" borderId="0" xfId="0" applyFont="1" applyAlignment="1">
      <alignment vertical="top"/>
    </xf>
    <xf numFmtId="0" fontId="28" fillId="0" borderId="0" xfId="0" applyFont="1"/>
    <xf numFmtId="0" fontId="32" fillId="2" borderId="0" xfId="0" applyFont="1" applyFill="1" applyAlignment="1">
      <alignment vertical="center"/>
    </xf>
    <xf numFmtId="0" fontId="9" fillId="0" borderId="0" xfId="0" applyFont="1" applyAlignment="1">
      <alignment horizontal="left" vertical="center"/>
    </xf>
    <xf numFmtId="0" fontId="0"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vertical="center"/>
    </xf>
    <xf numFmtId="0" fontId="29" fillId="0" borderId="18" xfId="0" applyFont="1" applyBorder="1" applyAlignment="1">
      <alignment vertical="center"/>
    </xf>
    <xf numFmtId="0" fontId="45" fillId="0" borderId="18" xfId="0" applyFont="1" applyBorder="1" applyAlignment="1">
      <alignment horizontal="center" vertical="center"/>
    </xf>
    <xf numFmtId="0" fontId="44" fillId="0" borderId="0" xfId="0" applyFont="1" applyAlignment="1">
      <alignment vertical="center"/>
    </xf>
    <xf numFmtId="0" fontId="45" fillId="0" borderId="0" xfId="0" applyFont="1" applyAlignment="1">
      <alignment vertical="center"/>
    </xf>
    <xf numFmtId="0" fontId="41" fillId="0" borderId="0" xfId="0" applyFont="1" applyAlignment="1">
      <alignment horizontal="center" vertical="center"/>
    </xf>
    <xf numFmtId="0" fontId="56" fillId="0" borderId="9" xfId="0" applyFont="1" applyBorder="1" applyAlignment="1">
      <alignment horizontal="right" vertical="center"/>
    </xf>
    <xf numFmtId="0" fontId="40" fillId="0" borderId="0" xfId="0" applyFont="1" applyAlignment="1">
      <alignment vertical="center"/>
    </xf>
    <xf numFmtId="0" fontId="41" fillId="0" borderId="0" xfId="0" applyFont="1" applyAlignment="1">
      <alignment vertical="center"/>
    </xf>
    <xf numFmtId="0" fontId="89" fillId="0" borderId="22" xfId="0" applyFont="1" applyBorder="1" applyAlignment="1">
      <alignment horizontal="center" vertical="center"/>
    </xf>
    <xf numFmtId="0" fontId="43" fillId="0" borderId="0" xfId="0" applyFont="1" applyAlignment="1">
      <alignment horizontal="left" vertical="center"/>
    </xf>
    <xf numFmtId="0" fontId="45" fillId="0" borderId="0" xfId="0" applyFont="1" applyAlignment="1">
      <alignment horizontal="left" vertical="center"/>
    </xf>
    <xf numFmtId="0" fontId="43" fillId="0" borderId="18" xfId="0" applyFont="1" applyBorder="1" applyAlignment="1">
      <alignment horizontal="left" vertical="center"/>
    </xf>
    <xf numFmtId="0" fontId="56" fillId="0" borderId="18" xfId="0" applyFont="1" applyBorder="1" applyAlignment="1">
      <alignment horizontal="right" vertical="center"/>
    </xf>
    <xf numFmtId="0" fontId="45" fillId="0" borderId="9" xfId="0" applyFont="1" applyBorder="1" applyAlignment="1">
      <alignment horizontal="center" vertical="center"/>
    </xf>
    <xf numFmtId="0" fontId="45" fillId="0" borderId="22" xfId="0" applyFont="1" applyBorder="1" applyAlignment="1">
      <alignment vertical="center"/>
    </xf>
    <xf numFmtId="0" fontId="44" fillId="0" borderId="0" xfId="0" applyFont="1" applyAlignment="1">
      <alignment horizontal="left" vertical="center"/>
    </xf>
    <xf numFmtId="0" fontId="58" fillId="0" borderId="0" xfId="0" applyFont="1" applyAlignment="1">
      <alignment vertical="center"/>
    </xf>
    <xf numFmtId="0" fontId="56" fillId="0" borderId="0" xfId="0" applyFont="1" applyAlignment="1">
      <alignment horizontal="right" vertical="center"/>
    </xf>
    <xf numFmtId="0" fontId="45" fillId="0" borderId="0" xfId="0" applyFont="1" applyAlignment="1">
      <alignment horizontal="center" vertical="center"/>
    </xf>
    <xf numFmtId="0" fontId="45" fillId="0" borderId="22" xfId="0" applyFont="1" applyBorder="1" applyAlignment="1">
      <alignment horizontal="left" vertical="center"/>
    </xf>
    <xf numFmtId="0" fontId="56" fillId="0" borderId="22" xfId="0" applyFont="1" applyBorder="1" applyAlignment="1">
      <alignment horizontal="right" vertical="center"/>
    </xf>
    <xf numFmtId="0" fontId="45" fillId="5" borderId="0" xfId="0" applyFont="1" applyFill="1" applyAlignment="1">
      <alignment horizontal="right" vertical="center"/>
    </xf>
    <xf numFmtId="0" fontId="45" fillId="5" borderId="18" xfId="0" applyFont="1" applyFill="1" applyBorder="1" applyAlignment="1">
      <alignment horizontal="right" vertical="center"/>
    </xf>
    <xf numFmtId="0" fontId="56" fillId="5" borderId="0" xfId="0" applyFont="1" applyFill="1" applyAlignment="1">
      <alignment horizontal="right" vertical="center"/>
    </xf>
    <xf numFmtId="0" fontId="0" fillId="0" borderId="0" xfId="0" applyFont="1" applyAlignment="1"/>
    <xf numFmtId="0" fontId="51" fillId="0" borderId="0" xfId="0" applyFont="1" applyAlignment="1">
      <alignment vertical="center"/>
    </xf>
    <xf numFmtId="0" fontId="29" fillId="0" borderId="0" xfId="0" applyFont="1" applyAlignment="1">
      <alignment vertical="center"/>
    </xf>
    <xf numFmtId="0" fontId="44" fillId="5" borderId="0" xfId="0" applyFont="1" applyFill="1" applyAlignment="1">
      <alignment horizontal="center" vertical="center"/>
    </xf>
    <xf numFmtId="49" fontId="44" fillId="5" borderId="0" xfId="0" applyNumberFormat="1" applyFont="1" applyFill="1" applyAlignment="1">
      <alignment horizontal="center" vertical="center"/>
    </xf>
    <xf numFmtId="1" fontId="44" fillId="5" borderId="0" xfId="0" applyNumberFormat="1" applyFont="1" applyFill="1" applyAlignment="1">
      <alignment horizontal="center" vertical="center"/>
    </xf>
    <xf numFmtId="49" fontId="44" fillId="0" borderId="0" xfId="0" applyNumberFormat="1" applyFont="1" applyAlignment="1">
      <alignment vertical="center"/>
    </xf>
    <xf numFmtId="49" fontId="45" fillId="0" borderId="0" xfId="0" applyNumberFormat="1" applyFont="1" applyAlignment="1">
      <alignment horizontal="center" vertical="center"/>
    </xf>
    <xf numFmtId="49" fontId="0" fillId="0" borderId="0" xfId="0" applyNumberFormat="1" applyAlignment="1">
      <alignment vertical="center"/>
    </xf>
    <xf numFmtId="0" fontId="63" fillId="0" borderId="0" xfId="0" applyFont="1" applyAlignment="1">
      <alignment horizontal="left"/>
    </xf>
    <xf numFmtId="0" fontId="17" fillId="0" borderId="0" xfId="0" applyFont="1" applyAlignment="1">
      <alignment horizontal="left"/>
    </xf>
    <xf numFmtId="3" fontId="17" fillId="0" borderId="0" xfId="0" applyNumberFormat="1" applyFont="1" applyAlignment="1">
      <alignment horizontal="center"/>
    </xf>
    <xf numFmtId="3" fontId="6" fillId="0" borderId="0" xfId="0" applyNumberFormat="1" applyFont="1" applyAlignment="1"/>
    <xf numFmtId="3" fontId="0" fillId="0" borderId="0" xfId="0" applyNumberFormat="1" applyAlignment="1"/>
    <xf numFmtId="3" fontId="0" fillId="0" borderId="0" xfId="0" applyNumberFormat="1" applyAlignment="1">
      <alignment horizontal="center"/>
    </xf>
    <xf numFmtId="3" fontId="21" fillId="5" borderId="0" xfId="0" applyNumberFormat="1" applyFont="1" applyFill="1" applyAlignment="1">
      <alignment horizontal="left"/>
    </xf>
    <xf numFmtId="3" fontId="0" fillId="0" borderId="0" xfId="0" applyNumberFormat="1" applyAlignment="1">
      <alignment horizontal="left"/>
    </xf>
    <xf numFmtId="49" fontId="26" fillId="2" borderId="16" xfId="0" applyNumberFormat="1" applyFont="1" applyFill="1" applyBorder="1" applyAlignment="1">
      <alignment horizontal="center" wrapText="1"/>
    </xf>
    <xf numFmtId="49" fontId="23" fillId="2" borderId="0" xfId="0" applyNumberFormat="1" applyFont="1" applyFill="1" applyAlignment="1">
      <alignment horizontal="left" vertical="center"/>
    </xf>
    <xf numFmtId="0" fontId="41" fillId="0" borderId="0" xfId="0" applyFont="1" applyBorder="1" applyAlignment="1">
      <alignment horizontal="center" vertical="center"/>
    </xf>
    <xf numFmtId="0" fontId="69" fillId="0" borderId="0" xfId="12" applyFont="1"/>
    <xf numFmtId="0" fontId="73" fillId="0" borderId="0" xfId="12" applyFont="1"/>
    <xf numFmtId="0" fontId="90" fillId="0" borderId="0" xfId="12"/>
    <xf numFmtId="0" fontId="91" fillId="0" borderId="0" xfId="12" applyFont="1"/>
    <xf numFmtId="0" fontId="78" fillId="0" borderId="0" xfId="12" applyFont="1" applyBorder="1"/>
    <xf numFmtId="0" fontId="93" fillId="0" borderId="0" xfId="12" applyFont="1" applyBorder="1" applyAlignment="1">
      <alignment horizontal="left"/>
    </xf>
    <xf numFmtId="0" fontId="72" fillId="0" borderId="0" xfId="12" applyFont="1" applyBorder="1" applyAlignment="1">
      <alignment horizontal="center"/>
    </xf>
    <xf numFmtId="0" fontId="96" fillId="0" borderId="0" xfId="12" applyFont="1"/>
    <xf numFmtId="0" fontId="67" fillId="0" borderId="0" xfId="12" applyFont="1"/>
    <xf numFmtId="0" fontId="95" fillId="0" borderId="0" xfId="12" applyFont="1" applyAlignment="1">
      <alignment horizontal="center"/>
    </xf>
    <xf numFmtId="0" fontId="95" fillId="0" borderId="0" xfId="12" applyFont="1" applyBorder="1" applyAlignment="1">
      <alignment horizontal="center"/>
    </xf>
    <xf numFmtId="0" fontId="74" fillId="0" borderId="0" xfId="12" applyFont="1" applyAlignment="1">
      <alignment horizontal="center"/>
    </xf>
    <xf numFmtId="0" fontId="97" fillId="0" borderId="0" xfId="12" applyFont="1" applyAlignment="1">
      <alignment horizontal="center"/>
    </xf>
    <xf numFmtId="0" fontId="69" fillId="0" borderId="0" xfId="12" applyFont="1" applyBorder="1"/>
    <xf numFmtId="0" fontId="79" fillId="0" borderId="0" xfId="12" applyFont="1" applyBorder="1" applyAlignment="1">
      <alignment horizontal="right"/>
    </xf>
    <xf numFmtId="0" fontId="95" fillId="0" borderId="0" xfId="12" applyFont="1" applyBorder="1" applyAlignment="1">
      <alignment horizontal="centerContinuous"/>
    </xf>
    <xf numFmtId="0" fontId="95" fillId="0" borderId="0" xfId="12" applyFont="1"/>
    <xf numFmtId="0" fontId="101" fillId="0" borderId="0" xfId="12" applyFont="1" applyBorder="1" applyAlignment="1">
      <alignment horizontal="right"/>
    </xf>
    <xf numFmtId="0" fontId="102" fillId="0" borderId="0" xfId="12" applyFont="1"/>
    <xf numFmtId="0" fontId="70" fillId="0" borderId="0" xfId="12" applyFont="1" applyFill="1"/>
    <xf numFmtId="0" fontId="90" fillId="0" borderId="0" xfId="12" applyFill="1"/>
    <xf numFmtId="0" fontId="71" fillId="0" borderId="0" xfId="12" applyFont="1"/>
    <xf numFmtId="0" fontId="70" fillId="0" borderId="0" xfId="12" applyFont="1"/>
    <xf numFmtId="0" fontId="103" fillId="0" borderId="0" xfId="12" applyFont="1"/>
    <xf numFmtId="0" fontId="104" fillId="0" borderId="0" xfId="12" applyFont="1"/>
    <xf numFmtId="0" fontId="105" fillId="0" borderId="0" xfId="12" applyFont="1"/>
    <xf numFmtId="0" fontId="106" fillId="0" borderId="0" xfId="12" applyFont="1"/>
    <xf numFmtId="0" fontId="73" fillId="0" borderId="0" xfId="13" applyFont="1"/>
    <xf numFmtId="0" fontId="90" fillId="0" borderId="0" xfId="13"/>
    <xf numFmtId="0" fontId="93" fillId="0" borderId="0" xfId="13" applyFont="1" applyBorder="1"/>
    <xf numFmtId="0" fontId="96" fillId="0" borderId="0" xfId="13" applyFont="1"/>
    <xf numFmtId="0" fontId="67" fillId="0" borderId="0" xfId="13" applyFont="1"/>
    <xf numFmtId="0" fontId="78" fillId="0" borderId="0" xfId="13" applyFont="1" applyAlignment="1">
      <alignment horizontal="center"/>
    </xf>
    <xf numFmtId="0" fontId="74" fillId="0" borderId="0" xfId="13" applyFont="1" applyAlignment="1">
      <alignment horizontal="center"/>
    </xf>
    <xf numFmtId="0" fontId="97" fillId="0" borderId="0" xfId="13" applyFont="1" applyAlignment="1">
      <alignment horizontal="center"/>
    </xf>
    <xf numFmtId="0" fontId="95" fillId="0" borderId="0" xfId="13" applyFont="1"/>
    <xf numFmtId="0" fontId="79" fillId="0" borderId="0" xfId="13" applyFont="1" applyBorder="1" applyAlignment="1">
      <alignment horizontal="right"/>
    </xf>
    <xf numFmtId="0" fontId="95" fillId="0" borderId="0" xfId="13" applyFont="1" applyBorder="1"/>
    <xf numFmtId="0" fontId="102" fillId="0" borderId="0" xfId="13" applyFont="1"/>
    <xf numFmtId="0" fontId="101" fillId="0" borderId="0" xfId="13" applyFont="1" applyBorder="1" applyAlignment="1">
      <alignment horizontal="right"/>
    </xf>
    <xf numFmtId="0" fontId="96" fillId="0" borderId="0" xfId="13" applyFont="1" applyFill="1"/>
    <xf numFmtId="0" fontId="67" fillId="0" borderId="0" xfId="13" applyFont="1" applyFill="1"/>
    <xf numFmtId="0" fontId="91" fillId="0" borderId="0" xfId="13" applyFont="1"/>
    <xf numFmtId="0" fontId="71" fillId="0" borderId="0" xfId="13" applyFont="1"/>
    <xf numFmtId="0" fontId="71" fillId="0" borderId="0" xfId="13" applyFont="1" applyFill="1"/>
    <xf numFmtId="0" fontId="70" fillId="0" borderId="0" xfId="13" applyFont="1"/>
    <xf numFmtId="0" fontId="103" fillId="0" borderId="0" xfId="13" applyFont="1"/>
    <xf numFmtId="0" fontId="103" fillId="0" borderId="0" xfId="13" applyFont="1" applyFill="1"/>
    <xf numFmtId="0" fontId="104" fillId="0" borderId="0" xfId="13" applyFont="1"/>
    <xf numFmtId="0" fontId="105" fillId="0" borderId="0" xfId="13" applyFont="1"/>
    <xf numFmtId="0" fontId="106" fillId="0" borderId="0" xfId="13" applyFont="1"/>
    <xf numFmtId="0" fontId="108" fillId="0" borderId="0" xfId="14"/>
    <xf numFmtId="0" fontId="68" fillId="0" borderId="0" xfId="14" applyFont="1" applyAlignment="1"/>
    <xf numFmtId="0" fontId="109" fillId="0" borderId="0" xfId="14" applyFont="1" applyBorder="1" applyAlignment="1">
      <alignment horizontal="center"/>
    </xf>
    <xf numFmtId="0" fontId="109" fillId="0" borderId="0" xfId="14" applyFont="1" applyBorder="1" applyAlignment="1">
      <alignment horizontal="left"/>
    </xf>
    <xf numFmtId="0" fontId="110" fillId="0" borderId="0" xfId="14" applyFont="1" applyBorder="1" applyAlignment="1">
      <alignment horizontal="right"/>
    </xf>
    <xf numFmtId="0" fontId="116" fillId="0" borderId="0" xfId="14" applyFont="1" applyBorder="1" applyAlignment="1">
      <alignment horizontal="center"/>
    </xf>
    <xf numFmtId="0" fontId="112" fillId="0" borderId="0" xfId="14" applyFont="1"/>
    <xf numFmtId="0" fontId="70" fillId="0" borderId="0" xfId="14" applyFont="1"/>
    <xf numFmtId="0" fontId="108" fillId="0" borderId="0" xfId="14" applyFill="1"/>
    <xf numFmtId="0" fontId="100" fillId="0" borderId="32" xfId="12" applyFont="1" applyBorder="1" applyAlignment="1"/>
    <xf numFmtId="0" fontId="107" fillId="0" borderId="32" xfId="13" applyFont="1" applyBorder="1" applyAlignment="1"/>
    <xf numFmtId="0" fontId="112" fillId="0" borderId="0" xfId="14" applyFont="1" applyAlignment="1">
      <alignment horizontal="center"/>
    </xf>
    <xf numFmtId="0" fontId="113" fillId="0" borderId="0" xfId="14" applyFont="1" applyFill="1" applyAlignment="1"/>
    <xf numFmtId="0" fontId="0" fillId="2" borderId="0" xfId="0" applyFill="1" applyBorder="1" applyAlignment="1">
      <alignment horizontal="center" vertical="center"/>
    </xf>
    <xf numFmtId="49" fontId="0" fillId="0" borderId="0" xfId="0" applyNumberFormat="1" applyBorder="1" applyAlignment="1">
      <alignment horizontal="left"/>
    </xf>
    <xf numFmtId="0" fontId="42" fillId="5" borderId="0" xfId="0" applyFont="1" applyFill="1" applyBorder="1" applyAlignment="1">
      <alignment horizontal="center" vertical="center"/>
    </xf>
    <xf numFmtId="0" fontId="41" fillId="0" borderId="18" xfId="0" applyFont="1" applyBorder="1" applyAlignment="1">
      <alignment horizontal="right" vertical="center"/>
    </xf>
    <xf numFmtId="0" fontId="44" fillId="0" borderId="0" xfId="0" applyFont="1" applyAlignment="1">
      <alignment horizontal="right" vertical="center"/>
    </xf>
    <xf numFmtId="0" fontId="41" fillId="0" borderId="0" xfId="0" applyFont="1" applyAlignment="1">
      <alignment horizontal="right" vertical="center"/>
    </xf>
    <xf numFmtId="0" fontId="26" fillId="2" borderId="15" xfId="0" applyFont="1" applyFill="1" applyBorder="1" applyAlignment="1">
      <alignment horizontal="center" wrapText="1"/>
    </xf>
    <xf numFmtId="49" fontId="14" fillId="5" borderId="0" xfId="0" applyNumberFormat="1" applyFont="1" applyFill="1" applyAlignment="1">
      <alignment horizontal="left"/>
    </xf>
    <xf numFmtId="49" fontId="26" fillId="2" borderId="15" xfId="0" applyNumberFormat="1" applyFont="1" applyFill="1" applyBorder="1" applyAlignment="1">
      <alignment horizontal="center" wrapText="1"/>
    </xf>
    <xf numFmtId="49" fontId="20" fillId="0" borderId="0" xfId="0" applyNumberFormat="1" applyFont="1" applyAlignment="1">
      <alignment horizontal="left"/>
    </xf>
    <xf numFmtId="0" fontId="15" fillId="10" borderId="9" xfId="0" applyFont="1" applyFill="1" applyBorder="1" applyAlignment="1">
      <alignment horizontal="center" vertical="center"/>
    </xf>
    <xf numFmtId="3" fontId="15" fillId="10" borderId="9" xfId="0" applyNumberFormat="1" applyFont="1" applyFill="1" applyBorder="1" applyAlignment="1">
      <alignment horizontal="center" vertical="center"/>
    </xf>
    <xf numFmtId="49" fontId="13" fillId="10" borderId="0" xfId="0" applyNumberFormat="1" applyFont="1" applyFill="1" applyAlignment="1">
      <alignment horizontal="right" vertical="center"/>
    </xf>
    <xf numFmtId="3" fontId="14" fillId="10" borderId="0" xfId="0" applyNumberFormat="1" applyFont="1" applyFill="1" applyAlignment="1">
      <alignment horizontal="center"/>
    </xf>
    <xf numFmtId="0" fontId="81" fillId="2" borderId="15" xfId="0" applyFont="1" applyFill="1" applyBorder="1" applyAlignment="1">
      <alignment horizontal="center" wrapText="1"/>
    </xf>
    <xf numFmtId="0" fontId="26" fillId="0" borderId="0" xfId="0" applyFont="1"/>
    <xf numFmtId="49" fontId="9" fillId="2" borderId="0" xfId="0" applyNumberFormat="1" applyFont="1" applyFill="1" applyBorder="1" applyAlignment="1">
      <alignment horizontal="left" vertical="center"/>
    </xf>
    <xf numFmtId="49" fontId="0" fillId="0" borderId="8" xfId="0" applyNumberFormat="1" applyBorder="1" applyAlignment="1">
      <alignment horizontal="left"/>
    </xf>
    <xf numFmtId="0" fontId="81" fillId="9" borderId="14" xfId="0" applyFont="1" applyFill="1" applyBorder="1" applyAlignment="1">
      <alignment horizontal="center" wrapText="1"/>
    </xf>
    <xf numFmtId="0" fontId="26" fillId="0" borderId="0" xfId="0" applyFont="1" applyFill="1" applyBorder="1" applyAlignment="1">
      <alignment horizontal="center" vertical="center"/>
    </xf>
    <xf numFmtId="0" fontId="64" fillId="0" borderId="0" xfId="0" applyFont="1" applyFill="1" applyBorder="1" applyAlignment="1" applyProtection="1"/>
    <xf numFmtId="0" fontId="19" fillId="0" borderId="0" xfId="0" applyFont="1" applyBorder="1" applyAlignment="1">
      <alignment vertical="center"/>
    </xf>
    <xf numFmtId="49" fontId="20" fillId="0" borderId="0" xfId="0" applyNumberFormat="1" applyFont="1" applyAlignment="1">
      <alignment horizontal="center"/>
    </xf>
    <xf numFmtId="0" fontId="19" fillId="0" borderId="33" xfId="0" applyFont="1" applyBorder="1" applyAlignment="1">
      <alignment horizontal="center" vertical="center"/>
    </xf>
    <xf numFmtId="49" fontId="18" fillId="0" borderId="0" xfId="0" applyNumberFormat="1" applyFont="1" applyBorder="1" applyAlignment="1">
      <alignment horizontal="right" vertical="center"/>
    </xf>
    <xf numFmtId="49" fontId="16" fillId="2" borderId="0" xfId="0" applyNumberFormat="1" applyFont="1" applyFill="1" applyBorder="1" applyAlignment="1">
      <alignment horizontal="left" vertical="center"/>
    </xf>
    <xf numFmtId="49" fontId="18" fillId="0" borderId="0" xfId="0" applyNumberFormat="1" applyFont="1" applyBorder="1" applyAlignment="1">
      <alignment horizontal="left" vertical="center"/>
    </xf>
    <xf numFmtId="49" fontId="16" fillId="2" borderId="34" xfId="0" applyNumberFormat="1" applyFont="1" applyFill="1" applyBorder="1" applyAlignment="1">
      <alignment horizontal="left" vertical="center"/>
    </xf>
    <xf numFmtId="49" fontId="16" fillId="2" borderId="20" xfId="0" applyNumberFormat="1" applyFont="1" applyFill="1" applyBorder="1" applyAlignment="1">
      <alignment horizontal="left" vertical="center"/>
    </xf>
    <xf numFmtId="49" fontId="18" fillId="0" borderId="22"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7" fillId="0" borderId="0" xfId="16" applyNumberFormat="1" applyFont="1" applyBorder="1" applyAlignment="1" applyProtection="1">
      <alignment horizontal="left" vertical="center"/>
      <protection locked="0"/>
    </xf>
    <xf numFmtId="0" fontId="17" fillId="0" borderId="0" xfId="16" applyNumberFormat="1" applyFont="1" applyBorder="1" applyAlignment="1" applyProtection="1">
      <alignment vertical="center"/>
      <protection locked="0"/>
    </xf>
    <xf numFmtId="49" fontId="18" fillId="0" borderId="35" xfId="0" applyNumberFormat="1" applyFont="1" applyBorder="1" applyAlignment="1">
      <alignment horizontal="right" vertical="center"/>
    </xf>
    <xf numFmtId="0" fontId="26" fillId="2" borderId="8" xfId="0" applyFont="1" applyFill="1" applyBorder="1" applyAlignment="1">
      <alignment horizontal="center" wrapText="1"/>
    </xf>
    <xf numFmtId="49" fontId="16" fillId="5" borderId="0" xfId="0" applyNumberFormat="1" applyFont="1" applyFill="1" applyBorder="1" applyAlignment="1">
      <alignment horizontal="left" vertical="center"/>
    </xf>
    <xf numFmtId="0" fontId="0" fillId="0" borderId="35" xfId="0" applyBorder="1" applyAlignment="1">
      <alignment vertical="center"/>
    </xf>
    <xf numFmtId="49" fontId="23" fillId="2" borderId="36" xfId="0" applyNumberFormat="1" applyFont="1" applyFill="1" applyBorder="1" applyAlignment="1">
      <alignment horizontal="left" vertical="center"/>
    </xf>
    <xf numFmtId="49" fontId="22" fillId="2" borderId="37" xfId="0" applyNumberFormat="1" applyFont="1" applyFill="1" applyBorder="1" applyAlignment="1">
      <alignment vertical="center"/>
    </xf>
    <xf numFmtId="49" fontId="22" fillId="2" borderId="37" xfId="0" applyNumberFormat="1" applyFont="1" applyFill="1" applyBorder="1" applyAlignment="1">
      <alignment horizontal="left" vertical="center"/>
    </xf>
    <xf numFmtId="49" fontId="32" fillId="2" borderId="37" xfId="0" applyNumberFormat="1" applyFont="1" applyFill="1" applyBorder="1" applyAlignment="1">
      <alignment horizontal="left" vertical="center"/>
    </xf>
    <xf numFmtId="49" fontId="32" fillId="0" borderId="38" xfId="0" applyNumberFormat="1" applyFont="1" applyBorder="1" applyAlignment="1">
      <alignment horizontal="left" vertical="center"/>
    </xf>
    <xf numFmtId="49" fontId="9" fillId="5" borderId="37" xfId="0" applyNumberFormat="1" applyFont="1" applyFill="1" applyBorder="1" applyAlignment="1">
      <alignment horizontal="left" vertical="center"/>
    </xf>
    <xf numFmtId="0" fontId="19" fillId="0" borderId="0" xfId="0" applyFont="1" applyAlignment="1">
      <alignment horizontal="center"/>
    </xf>
    <xf numFmtId="0" fontId="19" fillId="0" borderId="6" xfId="0" applyFont="1" applyBorder="1" applyAlignment="1">
      <alignment horizontal="left"/>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vertical="center"/>
    </xf>
    <xf numFmtId="0" fontId="19" fillId="0" borderId="0" xfId="0" applyFont="1" applyAlignment="1">
      <alignment horizontal="left"/>
    </xf>
    <xf numFmtId="176" fontId="19" fillId="0" borderId="0" xfId="0" applyNumberFormat="1" applyFont="1" applyAlignment="1">
      <alignment horizontal="center"/>
    </xf>
    <xf numFmtId="179" fontId="19" fillId="0" borderId="6" xfId="0" applyNumberFormat="1" applyFont="1" applyFill="1" applyBorder="1" applyAlignment="1" applyProtection="1">
      <alignment horizontal="left"/>
    </xf>
    <xf numFmtId="179" fontId="19" fillId="0" borderId="7" xfId="0" applyNumberFormat="1" applyFont="1" applyFill="1" applyBorder="1" applyAlignment="1" applyProtection="1">
      <alignment horizontal="left"/>
    </xf>
    <xf numFmtId="14" fontId="0" fillId="0" borderId="0" xfId="0" applyNumberFormat="1" applyAlignment="1">
      <alignment horizontal="center"/>
    </xf>
    <xf numFmtId="14" fontId="0" fillId="2" borderId="0" xfId="0" applyNumberFormat="1" applyFill="1" applyAlignment="1">
      <alignment horizontal="left" vertical="center"/>
    </xf>
    <xf numFmtId="14" fontId="22" fillId="2" borderId="0" xfId="0" applyNumberFormat="1" applyFont="1" applyFill="1" applyAlignment="1">
      <alignment horizontal="left" vertical="center"/>
    </xf>
    <xf numFmtId="0" fontId="19" fillId="0" borderId="7" xfId="0" applyFont="1" applyBorder="1" applyAlignment="1">
      <alignment horizontal="left"/>
    </xf>
    <xf numFmtId="0" fontId="19" fillId="0" borderId="0" xfId="0" applyFont="1" applyBorder="1" applyAlignment="1">
      <alignment horizontal="left"/>
    </xf>
    <xf numFmtId="0" fontId="19" fillId="0" borderId="0" xfId="0" applyFont="1" applyFill="1" applyBorder="1" applyAlignment="1" applyProtection="1">
      <alignment horizontal="left"/>
    </xf>
    <xf numFmtId="14" fontId="19" fillId="0" borderId="0" xfId="0" applyNumberFormat="1" applyFont="1" applyFill="1" applyBorder="1" applyAlignment="1">
      <alignment horizontal="left"/>
    </xf>
    <xf numFmtId="1" fontId="19" fillId="0" borderId="0" xfId="0" applyNumberFormat="1" applyFont="1" applyBorder="1" applyAlignment="1">
      <alignment horizontal="left"/>
    </xf>
    <xf numFmtId="0" fontId="19" fillId="0" borderId="0" xfId="0" applyFont="1" applyBorder="1" applyAlignment="1">
      <alignment horizontal="center" vertical="center"/>
    </xf>
    <xf numFmtId="0" fontId="26" fillId="0" borderId="0" xfId="0" applyFont="1" applyBorder="1" applyAlignment="1">
      <alignment horizontal="center" vertical="center"/>
    </xf>
    <xf numFmtId="179" fontId="19" fillId="0" borderId="0" xfId="0" applyNumberFormat="1" applyFont="1" applyFill="1" applyBorder="1" applyAlignment="1" applyProtection="1">
      <alignment horizontal="left"/>
    </xf>
    <xf numFmtId="178" fontId="19" fillId="0" borderId="0" xfId="0" applyNumberFormat="1" applyFont="1" applyFill="1" applyBorder="1" applyAlignment="1" applyProtection="1">
      <alignment horizontal="left"/>
    </xf>
    <xf numFmtId="179" fontId="64" fillId="0" borderId="0" xfId="0" applyNumberFormat="1" applyFont="1" applyFill="1" applyBorder="1" applyAlignment="1" applyProtection="1">
      <alignment horizontal="center" vertical="center"/>
    </xf>
    <xf numFmtId="0" fontId="35" fillId="0" borderId="6" xfId="0" applyFont="1" applyBorder="1" applyAlignment="1">
      <alignment horizontal="center" vertical="center"/>
    </xf>
    <xf numFmtId="49" fontId="31" fillId="0" borderId="0" xfId="0" applyNumberFormat="1" applyFont="1" applyAlignment="1">
      <alignment horizontal="left" vertical="center"/>
    </xf>
    <xf numFmtId="0" fontId="42" fillId="0" borderId="0" xfId="0" applyFont="1" applyFill="1" applyBorder="1" applyAlignment="1">
      <alignment horizontal="center" vertical="center"/>
    </xf>
    <xf numFmtId="14" fontId="60" fillId="0" borderId="0" xfId="0" applyNumberFormat="1" applyFont="1" applyAlignment="1">
      <alignment horizontal="center"/>
    </xf>
    <xf numFmtId="14" fontId="19" fillId="0" borderId="0" xfId="0" applyNumberFormat="1" applyFont="1" applyAlignment="1">
      <alignment horizontal="left"/>
    </xf>
    <xf numFmtId="14" fontId="22" fillId="2" borderId="37" xfId="0" applyNumberFormat="1" applyFont="1" applyFill="1" applyBorder="1" applyAlignment="1">
      <alignment horizontal="left" vertical="center"/>
    </xf>
    <xf numFmtId="14" fontId="19" fillId="0" borderId="0" xfId="0" applyNumberFormat="1" applyFont="1" applyFill="1" applyBorder="1" applyAlignment="1" applyProtection="1">
      <alignment horizontal="left"/>
    </xf>
    <xf numFmtId="14" fontId="19" fillId="0" borderId="0" xfId="0" applyNumberFormat="1" applyFont="1" applyAlignment="1">
      <alignment horizontal="center"/>
    </xf>
    <xf numFmtId="0" fontId="64" fillId="0" borderId="6" xfId="0" applyFont="1" applyFill="1" applyBorder="1" applyAlignment="1" applyProtection="1"/>
    <xf numFmtId="0" fontId="68" fillId="0" borderId="0" xfId="13" applyFont="1" applyBorder="1" applyAlignment="1">
      <alignment horizontal="center"/>
    </xf>
    <xf numFmtId="0" fontId="64" fillId="0" borderId="6" xfId="0" applyFont="1" applyFill="1" applyBorder="1" applyAlignment="1" applyProtection="1">
      <alignment horizontal="right"/>
    </xf>
    <xf numFmtId="178" fontId="64" fillId="0" borderId="6" xfId="0" applyNumberFormat="1" applyFont="1" applyFill="1" applyBorder="1" applyAlignment="1" applyProtection="1"/>
    <xf numFmtId="179" fontId="64" fillId="0" borderId="6" xfId="0" applyNumberFormat="1" applyFont="1" applyFill="1" applyBorder="1" applyAlignment="1" applyProtection="1">
      <alignment horizontal="center"/>
    </xf>
    <xf numFmtId="0" fontId="64" fillId="0" borderId="6" xfId="0" applyFont="1" applyFill="1" applyBorder="1" applyAlignment="1" applyProtection="1">
      <alignment horizontal="center"/>
    </xf>
    <xf numFmtId="179" fontId="64" fillId="0" borderId="6" xfId="0" applyNumberFormat="1" applyFont="1" applyFill="1" applyBorder="1" applyAlignment="1" applyProtection="1"/>
    <xf numFmtId="0" fontId="115" fillId="0" borderId="0" xfId="14" applyFont="1" applyBorder="1" applyAlignment="1">
      <alignment horizontal="center"/>
    </xf>
    <xf numFmtId="0" fontId="78" fillId="0" borderId="0" xfId="12" applyFont="1" applyBorder="1" applyAlignment="1">
      <alignment horizontal="left"/>
    </xf>
    <xf numFmtId="0" fontId="125" fillId="0" borderId="6" xfId="0" applyFont="1" applyFill="1" applyBorder="1" applyAlignment="1" applyProtection="1"/>
    <xf numFmtId="0" fontId="125" fillId="0" borderId="6" xfId="0" applyFont="1" applyFill="1" applyBorder="1" applyAlignment="1" applyProtection="1">
      <alignment horizontal="right"/>
    </xf>
    <xf numFmtId="178" fontId="125" fillId="0" borderId="6" xfId="0" applyNumberFormat="1" applyFont="1" applyFill="1" applyBorder="1" applyAlignment="1" applyProtection="1"/>
    <xf numFmtId="179" fontId="125" fillId="0" borderId="6" xfId="0" applyNumberFormat="1" applyFont="1" applyFill="1" applyBorder="1" applyAlignment="1" applyProtection="1"/>
    <xf numFmtId="178" fontId="125" fillId="0" borderId="6" xfId="0" applyNumberFormat="1" applyFont="1" applyFill="1" applyBorder="1" applyAlignment="1" applyProtection="1">
      <alignment horizontal="center"/>
    </xf>
    <xf numFmtId="0" fontId="0" fillId="0" borderId="6" xfId="0" applyBorder="1"/>
    <xf numFmtId="179" fontId="125" fillId="0" borderId="6" xfId="0" applyNumberFormat="1" applyFont="1" applyFill="1" applyBorder="1" applyAlignment="1" applyProtection="1">
      <alignment horizontal="center"/>
    </xf>
    <xf numFmtId="179" fontId="19" fillId="0" borderId="33" xfId="0" applyNumberFormat="1" applyFont="1" applyFill="1" applyBorder="1" applyAlignment="1" applyProtection="1">
      <alignment horizontal="center"/>
    </xf>
    <xf numFmtId="179" fontId="19" fillId="0" borderId="6" xfId="0" applyNumberFormat="1" applyFont="1" applyFill="1" applyBorder="1" applyAlignment="1" applyProtection="1">
      <alignment horizontal="center"/>
    </xf>
    <xf numFmtId="49" fontId="16" fillId="2" borderId="0" xfId="0" applyNumberFormat="1" applyFont="1" applyFill="1" applyBorder="1" applyAlignment="1">
      <alignment horizontal="center" vertical="center"/>
    </xf>
    <xf numFmtId="49" fontId="22" fillId="2" borderId="37" xfId="0" applyNumberFormat="1" applyFont="1" applyFill="1" applyBorder="1" applyAlignment="1">
      <alignment horizontal="center" vertical="center"/>
    </xf>
    <xf numFmtId="0" fontId="19" fillId="0" borderId="0" xfId="0" applyFont="1" applyBorder="1" applyAlignment="1">
      <alignment horizontal="center"/>
    </xf>
    <xf numFmtId="179" fontId="19" fillId="0" borderId="0" xfId="0" applyNumberFormat="1" applyFont="1" applyFill="1" applyBorder="1" applyAlignment="1" applyProtection="1">
      <alignment horizontal="center"/>
    </xf>
    <xf numFmtId="0" fontId="25" fillId="0" borderId="39" xfId="0" applyFont="1" applyFill="1" applyBorder="1" applyAlignment="1">
      <alignment vertical="center"/>
    </xf>
    <xf numFmtId="0" fontId="25" fillId="0" borderId="37" xfId="0" applyFont="1" applyFill="1" applyBorder="1" applyAlignment="1">
      <alignment vertical="center"/>
    </xf>
    <xf numFmtId="0" fontId="25" fillId="0" borderId="40" xfId="0" applyFont="1" applyFill="1" applyBorder="1" applyAlignment="1">
      <alignment vertical="center"/>
    </xf>
    <xf numFmtId="49" fontId="54" fillId="0" borderId="37" xfId="0" applyNumberFormat="1" applyFont="1" applyFill="1" applyBorder="1" applyAlignment="1">
      <alignment horizontal="center" vertical="center"/>
    </xf>
    <xf numFmtId="49" fontId="54" fillId="0" borderId="37" xfId="0" applyNumberFormat="1" applyFont="1" applyFill="1" applyBorder="1" applyAlignment="1">
      <alignment vertical="center"/>
    </xf>
    <xf numFmtId="49" fontId="54" fillId="0" borderId="37" xfId="0" applyNumberFormat="1" applyFont="1" applyFill="1" applyBorder="1" applyAlignment="1">
      <alignment horizontal="centerContinuous" vertical="center"/>
    </xf>
    <xf numFmtId="49" fontId="54" fillId="0" borderId="7" xfId="0" applyNumberFormat="1" applyFont="1" applyFill="1" applyBorder="1" applyAlignment="1">
      <alignment horizontal="right" vertical="center"/>
    </xf>
    <xf numFmtId="49" fontId="55" fillId="0" borderId="37" xfId="0" applyNumberFormat="1" applyFont="1" applyFill="1" applyBorder="1" applyAlignment="1">
      <alignment vertical="center"/>
    </xf>
    <xf numFmtId="49" fontId="54" fillId="0" borderId="37" xfId="0" applyNumberFormat="1" applyFont="1" applyFill="1" applyBorder="1" applyAlignment="1">
      <alignment horizontal="right" vertical="center"/>
    </xf>
    <xf numFmtId="49" fontId="55" fillId="0" borderId="7" xfId="0" applyNumberFormat="1" applyFont="1" applyFill="1" applyBorder="1" applyAlignment="1">
      <alignment vertical="center"/>
    </xf>
    <xf numFmtId="49" fontId="25" fillId="0" borderId="37" xfId="0" applyNumberFormat="1" applyFont="1" applyFill="1" applyBorder="1" applyAlignment="1">
      <alignment horizontal="left" vertical="center"/>
    </xf>
    <xf numFmtId="49" fontId="8" fillId="0" borderId="35" xfId="0" applyNumberFormat="1" applyFont="1" applyFill="1" applyBorder="1" applyAlignment="1">
      <alignment vertical="center"/>
    </xf>
    <xf numFmtId="49" fontId="8" fillId="0" borderId="0" xfId="0" applyNumberFormat="1" applyFont="1" applyFill="1" applyAlignment="1">
      <alignment vertical="center"/>
    </xf>
    <xf numFmtId="49" fontId="8" fillId="0" borderId="22" xfId="0" applyNumberFormat="1" applyFont="1" applyFill="1" applyBorder="1" applyAlignment="1">
      <alignment horizontal="right" vertical="center"/>
    </xf>
    <xf numFmtId="49" fontId="8" fillId="0" borderId="0" xfId="0" applyNumberFormat="1" applyFont="1" applyFill="1" applyAlignment="1">
      <alignment horizontal="center" vertical="center"/>
    </xf>
    <xf numFmtId="0" fontId="8" fillId="0" borderId="0" xfId="0" applyFont="1" applyFill="1" applyAlignment="1">
      <alignment vertical="center"/>
    </xf>
    <xf numFmtId="0" fontId="44" fillId="0" borderId="0" xfId="0" applyFont="1" applyFill="1" applyBorder="1" applyAlignment="1">
      <alignment horizontal="left" vertical="center"/>
    </xf>
    <xf numFmtId="49" fontId="37" fillId="0" borderId="0" xfId="0" applyNumberFormat="1" applyFont="1" applyFill="1" applyAlignment="1">
      <alignment vertical="center"/>
    </xf>
    <xf numFmtId="49" fontId="37" fillId="0" borderId="22" xfId="0" applyNumberFormat="1" applyFont="1" applyFill="1" applyBorder="1" applyAlignment="1">
      <alignment vertical="center"/>
    </xf>
    <xf numFmtId="49" fontId="25" fillId="0" borderId="36" xfId="0" applyNumberFormat="1" applyFont="1" applyFill="1" applyBorder="1" applyAlignment="1">
      <alignment vertical="center"/>
    </xf>
    <xf numFmtId="49" fontId="25" fillId="0" borderId="34" xfId="0" applyNumberFormat="1" applyFont="1" applyFill="1" applyBorder="1" applyAlignment="1">
      <alignment vertical="center"/>
    </xf>
    <xf numFmtId="49" fontId="8" fillId="0" borderId="22" xfId="0" applyNumberFormat="1" applyFont="1" applyFill="1" applyBorder="1" applyAlignment="1">
      <alignment vertical="center"/>
    </xf>
    <xf numFmtId="49" fontId="34" fillId="0" borderId="0" xfId="0" applyNumberFormat="1" applyFont="1" applyFill="1" applyAlignment="1">
      <alignment horizontal="center" vertical="center"/>
    </xf>
    <xf numFmtId="0" fontId="8" fillId="0" borderId="18" xfId="0" applyFont="1" applyFill="1" applyBorder="1" applyAlignment="1">
      <alignment vertical="center"/>
    </xf>
    <xf numFmtId="49" fontId="37" fillId="0" borderId="18" xfId="0" applyNumberFormat="1" applyFont="1" applyFill="1" applyBorder="1" applyAlignment="1">
      <alignment vertical="center"/>
    </xf>
    <xf numFmtId="49" fontId="8" fillId="0" borderId="18" xfId="0" applyNumberFormat="1" applyFont="1" applyFill="1" applyBorder="1" applyAlignment="1">
      <alignment vertical="center"/>
    </xf>
    <xf numFmtId="49" fontId="37" fillId="0" borderId="9" xfId="0" applyNumberFormat="1" applyFont="1" applyFill="1" applyBorder="1" applyAlignment="1">
      <alignment vertical="center"/>
    </xf>
    <xf numFmtId="49" fontId="8" fillId="0" borderId="36" xfId="0" applyNumberFormat="1" applyFont="1" applyFill="1" applyBorder="1" applyAlignment="1">
      <alignment vertical="center"/>
    </xf>
    <xf numFmtId="49" fontId="8" fillId="0" borderId="34" xfId="0" applyNumberFormat="1" applyFont="1" applyFill="1" applyBorder="1" applyAlignment="1">
      <alignment vertical="center"/>
    </xf>
    <xf numFmtId="49" fontId="8" fillId="0" borderId="20" xfId="0" applyNumberFormat="1" applyFont="1" applyFill="1" applyBorder="1" applyAlignment="1">
      <alignment horizontal="right" vertical="center"/>
    </xf>
    <xf numFmtId="0" fontId="8" fillId="0" borderId="35" xfId="0" applyFont="1" applyFill="1" applyBorder="1" applyAlignment="1">
      <alignment vertical="center"/>
    </xf>
    <xf numFmtId="49" fontId="8" fillId="0" borderId="0" xfId="0" applyNumberFormat="1" applyFont="1" applyFill="1" applyAlignment="1">
      <alignment horizontal="right" vertical="center"/>
    </xf>
    <xf numFmtId="0" fontId="25" fillId="0" borderId="35" xfId="0" applyFont="1" applyFill="1" applyBorder="1" applyAlignment="1">
      <alignment vertical="center"/>
    </xf>
    <xf numFmtId="0" fontId="25" fillId="0" borderId="0" xfId="0" applyFont="1" applyFill="1" applyBorder="1" applyAlignment="1">
      <alignment vertical="center"/>
    </xf>
    <xf numFmtId="0" fontId="25" fillId="0" borderId="41" xfId="0" applyFont="1" applyFill="1" applyBorder="1" applyAlignment="1">
      <alignment vertical="center"/>
    </xf>
    <xf numFmtId="0" fontId="8" fillId="0" borderId="22" xfId="0" applyFont="1" applyFill="1" applyBorder="1" applyAlignment="1">
      <alignment horizontal="right" vertical="center"/>
    </xf>
    <xf numFmtId="49" fontId="8" fillId="0" borderId="0" xfId="0" applyNumberFormat="1" applyFont="1" applyFill="1" applyAlignment="1">
      <alignment horizontal="left" vertical="center"/>
    </xf>
    <xf numFmtId="49" fontId="8" fillId="0" borderId="42" xfId="0" applyNumberFormat="1" applyFont="1" applyFill="1" applyBorder="1" applyAlignment="1">
      <alignment vertical="center"/>
    </xf>
    <xf numFmtId="0" fontId="8" fillId="0" borderId="9" xfId="0" applyFont="1" applyFill="1" applyBorder="1" applyAlignment="1">
      <alignment horizontal="right" vertical="center"/>
    </xf>
    <xf numFmtId="49" fontId="8" fillId="0" borderId="18" xfId="0" applyNumberFormat="1" applyFont="1" applyFill="1" applyBorder="1" applyAlignment="1">
      <alignment horizontal="center" vertical="center"/>
    </xf>
    <xf numFmtId="49" fontId="8" fillId="0" borderId="9" xfId="0" applyNumberFormat="1" applyFont="1" applyFill="1" applyBorder="1" applyAlignment="1">
      <alignment vertical="center"/>
    </xf>
    <xf numFmtId="49" fontId="34" fillId="0" borderId="18" xfId="0" applyNumberFormat="1" applyFont="1" applyFill="1" applyBorder="1" applyAlignment="1">
      <alignment horizontal="center" vertical="center"/>
    </xf>
    <xf numFmtId="0" fontId="8" fillId="0" borderId="0" xfId="0" applyFont="1" applyFill="1" applyBorder="1" applyAlignment="1">
      <alignment vertical="center"/>
    </xf>
    <xf numFmtId="0" fontId="44" fillId="0" borderId="18" xfId="0" applyFont="1" applyFill="1" applyBorder="1" applyAlignment="1">
      <alignment horizontal="left" vertical="center"/>
    </xf>
    <xf numFmtId="49" fontId="8" fillId="0" borderId="9" xfId="0" applyNumberFormat="1" applyFont="1" applyFill="1" applyBorder="1" applyAlignment="1">
      <alignment horizontal="right" vertical="center"/>
    </xf>
    <xf numFmtId="49" fontId="8" fillId="0" borderId="0" xfId="0" applyNumberFormat="1" applyFont="1" applyFill="1" applyBorder="1" applyAlignment="1">
      <alignment vertical="center"/>
    </xf>
    <xf numFmtId="49" fontId="9" fillId="0" borderId="0" xfId="0" applyNumberFormat="1" applyFont="1" applyFill="1" applyAlignment="1">
      <alignment horizontal="right" vertical="center"/>
    </xf>
    <xf numFmtId="49" fontId="40" fillId="0" borderId="0" xfId="0" applyNumberFormat="1" applyFont="1" applyFill="1" applyAlignment="1">
      <alignment horizontal="center" vertical="center"/>
    </xf>
    <xf numFmtId="49" fontId="44" fillId="0" borderId="0" xfId="0" applyNumberFormat="1" applyFont="1" applyFill="1" applyAlignment="1">
      <alignment horizontal="center" vertical="center"/>
    </xf>
    <xf numFmtId="49" fontId="51" fillId="0" borderId="0" xfId="0" applyNumberFormat="1" applyFont="1" applyFill="1" applyAlignment="1">
      <alignment horizontal="center" vertical="center"/>
    </xf>
    <xf numFmtId="49" fontId="37" fillId="0" borderId="0" xfId="0" applyNumberFormat="1" applyFont="1" applyFill="1" applyAlignment="1">
      <alignment horizontal="center" vertical="center"/>
    </xf>
    <xf numFmtId="49" fontId="41" fillId="0" borderId="0" xfId="0" applyNumberFormat="1"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7" fillId="0" borderId="0" xfId="0" applyFont="1" applyFill="1" applyAlignment="1">
      <alignment horizontal="center" vertical="center"/>
    </xf>
    <xf numFmtId="0" fontId="37" fillId="0" borderId="0" xfId="0" applyFont="1" applyFill="1" applyAlignment="1">
      <alignment vertical="center"/>
    </xf>
    <xf numFmtId="0" fontId="40" fillId="0" borderId="0" xfId="0" applyFont="1" applyFill="1" applyAlignment="1">
      <alignment horizontal="center" vertical="center"/>
    </xf>
    <xf numFmtId="0" fontId="44" fillId="0" borderId="0" xfId="0" applyFont="1" applyFill="1" applyAlignment="1">
      <alignment horizontal="center" vertical="center"/>
    </xf>
    <xf numFmtId="0" fontId="41" fillId="0" borderId="0" xfId="0" applyFont="1" applyFill="1" applyAlignment="1">
      <alignment horizontal="center" vertical="center"/>
    </xf>
    <xf numFmtId="0" fontId="51" fillId="0" borderId="0" xfId="0" applyFont="1" applyFill="1" applyAlignment="1">
      <alignment horizontal="center" vertical="center"/>
    </xf>
    <xf numFmtId="49" fontId="25" fillId="0" borderId="0" xfId="0" applyNumberFormat="1" applyFont="1" applyFill="1" applyAlignment="1">
      <alignment vertical="center"/>
    </xf>
    <xf numFmtId="0" fontId="92" fillId="0" borderId="0" xfId="13" applyFont="1" applyBorder="1" applyAlignment="1">
      <alignment wrapText="1"/>
    </xf>
    <xf numFmtId="0" fontId="92" fillId="0" borderId="0" xfId="13" applyFont="1" applyBorder="1" applyAlignment="1"/>
    <xf numFmtId="0" fontId="92" fillId="0" borderId="0" xfId="12" applyFont="1" applyBorder="1" applyAlignment="1"/>
    <xf numFmtId="0" fontId="117" fillId="0" borderId="0" xfId="13" applyFont="1" applyBorder="1" applyAlignment="1">
      <alignment horizontal="left"/>
    </xf>
    <xf numFmtId="14" fontId="121" fillId="0" borderId="0" xfId="12" applyNumberFormat="1" applyFont="1" applyBorder="1" applyAlignment="1">
      <alignment horizontal="left"/>
    </xf>
    <xf numFmtId="0" fontId="118" fillId="0" borderId="0" xfId="12" applyFont="1" applyBorder="1" applyAlignment="1">
      <alignment horizontal="left"/>
    </xf>
    <xf numFmtId="0" fontId="121" fillId="0" borderId="0" xfId="12" applyFont="1" applyBorder="1" applyAlignment="1">
      <alignment horizontal="left"/>
    </xf>
    <xf numFmtId="14" fontId="118" fillId="0" borderId="0" xfId="13" applyNumberFormat="1" applyFont="1" applyBorder="1" applyAlignment="1">
      <alignment horizontal="left"/>
    </xf>
    <xf numFmtId="0" fontId="94" fillId="0" borderId="0" xfId="13" applyFont="1" applyBorder="1" applyAlignment="1">
      <alignment horizontal="center"/>
    </xf>
    <xf numFmtId="0" fontId="78" fillId="0" borderId="0" xfId="13" applyFont="1" applyBorder="1" applyAlignment="1"/>
    <xf numFmtId="0" fontId="99" fillId="11" borderId="6" xfId="12" applyFont="1" applyFill="1" applyBorder="1" applyAlignment="1">
      <alignment vertical="center"/>
    </xf>
    <xf numFmtId="49" fontId="94" fillId="0" borderId="6" xfId="12" applyNumberFormat="1" applyFont="1" applyBorder="1" applyAlignment="1">
      <alignment horizontal="center" vertical="center"/>
    </xf>
    <xf numFmtId="0" fontId="75" fillId="0" borderId="6" xfId="12" applyFont="1" applyBorder="1" applyAlignment="1">
      <alignment horizontal="center" vertical="center"/>
    </xf>
    <xf numFmtId="0" fontId="94" fillId="0" borderId="0" xfId="12" applyFont="1" applyBorder="1" applyAlignment="1">
      <alignment horizontal="center"/>
    </xf>
    <xf numFmtId="0" fontId="75" fillId="0" borderId="0" xfId="12" applyFont="1" applyBorder="1" applyAlignment="1">
      <alignment horizontal="center"/>
    </xf>
    <xf numFmtId="0" fontId="95" fillId="0" borderId="0" xfId="12" applyFont="1" applyBorder="1" applyAlignment="1">
      <alignment horizontal="left"/>
    </xf>
    <xf numFmtId="179" fontId="126" fillId="0" borderId="6" xfId="0" applyNumberFormat="1" applyFont="1" applyFill="1" applyBorder="1" applyAlignment="1" applyProtection="1">
      <alignment horizontal="center"/>
    </xf>
    <xf numFmtId="0" fontId="126" fillId="0" borderId="6" xfId="0" applyFont="1" applyFill="1" applyBorder="1" applyAlignment="1" applyProtection="1"/>
    <xf numFmtId="0" fontId="126" fillId="0" borderId="6" xfId="0" applyFont="1" applyFill="1" applyBorder="1" applyAlignment="1" applyProtection="1">
      <alignment horizontal="center"/>
    </xf>
    <xf numFmtId="49" fontId="94" fillId="11" borderId="6" xfId="13" applyNumberFormat="1" applyFont="1" applyFill="1" applyBorder="1" applyAlignment="1">
      <alignment horizontal="center" vertical="center"/>
    </xf>
    <xf numFmtId="49" fontId="94" fillId="0" borderId="6" xfId="13" applyNumberFormat="1" applyFont="1" applyBorder="1" applyAlignment="1">
      <alignment horizontal="center" vertical="center"/>
    </xf>
    <xf numFmtId="0" fontId="75" fillId="0" borderId="6" xfId="13" applyFont="1" applyBorder="1" applyAlignment="1">
      <alignment horizontal="center" vertical="center"/>
    </xf>
    <xf numFmtId="0" fontId="76" fillId="0" borderId="0" xfId="13" applyFont="1" applyBorder="1" applyAlignment="1">
      <alignment horizontal="left"/>
    </xf>
    <xf numFmtId="0" fontId="127" fillId="0" borderId="0" xfId="13" applyFont="1" applyAlignment="1">
      <alignment horizontal="left"/>
    </xf>
    <xf numFmtId="0" fontId="80" fillId="0" borderId="0" xfId="13" applyFont="1" applyAlignment="1">
      <alignment horizontal="left"/>
    </xf>
    <xf numFmtId="0" fontId="114" fillId="0" borderId="0" xfId="12" applyFont="1" applyBorder="1" applyAlignment="1">
      <alignment horizontal="left"/>
    </xf>
    <xf numFmtId="0" fontId="9" fillId="0" borderId="0" xfId="0" applyFont="1" applyFill="1" applyAlignment="1">
      <alignment horizontal="right" vertical="center"/>
    </xf>
    <xf numFmtId="0" fontId="19" fillId="0" borderId="18" xfId="0" applyFont="1" applyBorder="1" applyAlignment="1">
      <alignment horizontal="center" vertical="center"/>
    </xf>
    <xf numFmtId="49" fontId="6" fillId="0" borderId="18" xfId="0" applyNumberFormat="1" applyFont="1" applyBorder="1" applyAlignment="1">
      <alignment horizontal="center" vertical="center" wrapText="1"/>
    </xf>
    <xf numFmtId="0" fontId="15" fillId="10" borderId="30" xfId="0" applyFont="1" applyFill="1" applyBorder="1" applyAlignment="1">
      <alignment horizontal="center" vertical="center"/>
    </xf>
    <xf numFmtId="0" fontId="8" fillId="2" borderId="43" xfId="0" applyFont="1" applyFill="1" applyBorder="1" applyAlignment="1">
      <alignment horizontal="center" wrapText="1"/>
    </xf>
    <xf numFmtId="0" fontId="8" fillId="2" borderId="8" xfId="0" applyFont="1" applyFill="1" applyBorder="1" applyAlignment="1">
      <alignment horizontal="center" wrapText="1"/>
    </xf>
    <xf numFmtId="177" fontId="19" fillId="0" borderId="18" xfId="0" applyNumberFormat="1" applyFont="1" applyBorder="1" applyAlignment="1">
      <alignment horizontal="center" vertical="center"/>
    </xf>
    <xf numFmtId="49" fontId="29" fillId="2" borderId="12" xfId="0" applyNumberFormat="1" applyFont="1" applyFill="1" applyBorder="1" applyAlignment="1">
      <alignment horizontal="centerContinuous" wrapText="1"/>
    </xf>
    <xf numFmtId="3" fontId="6" fillId="0" borderId="0" xfId="0" applyNumberFormat="1" applyFont="1" applyBorder="1" applyAlignment="1"/>
    <xf numFmtId="0" fontId="6" fillId="0" borderId="0" xfId="0" applyFont="1" applyBorder="1" applyAlignment="1"/>
    <xf numFmtId="3" fontId="9" fillId="2" borderId="0" xfId="0" applyNumberFormat="1" applyFont="1" applyFill="1" applyAlignment="1">
      <alignment horizontal="center" vertical="center"/>
    </xf>
    <xf numFmtId="3" fontId="6" fillId="0" borderId="0" xfId="0" applyNumberFormat="1" applyFont="1" applyAlignment="1">
      <alignment horizontal="center"/>
    </xf>
    <xf numFmtId="3" fontId="21" fillId="5" borderId="0" xfId="0" applyNumberFormat="1" applyFont="1" applyFill="1" applyAlignment="1">
      <alignment horizontal="center"/>
    </xf>
    <xf numFmtId="3" fontId="19" fillId="0" borderId="0" xfId="0" applyNumberFormat="1" applyFont="1" applyAlignment="1">
      <alignment horizontal="center"/>
    </xf>
    <xf numFmtId="3" fontId="16" fillId="2" borderId="0" xfId="0" applyNumberFormat="1" applyFont="1" applyFill="1" applyAlignment="1">
      <alignment horizontal="center" vertical="center"/>
    </xf>
    <xf numFmtId="3" fontId="23" fillId="2" borderId="0" xfId="0" applyNumberFormat="1" applyFont="1" applyFill="1" applyAlignment="1">
      <alignment horizontal="center" vertical="center"/>
    </xf>
    <xf numFmtId="0" fontId="125" fillId="0" borderId="9" xfId="0" applyFont="1" applyFill="1" applyBorder="1" applyAlignment="1" applyProtection="1"/>
    <xf numFmtId="0" fontId="125" fillId="0" borderId="9" xfId="0" applyFont="1" applyFill="1" applyBorder="1" applyAlignment="1" applyProtection="1">
      <alignment horizontal="right"/>
    </xf>
    <xf numFmtId="178" fontId="125" fillId="0" borderId="9" xfId="0" applyNumberFormat="1" applyFont="1" applyFill="1" applyBorder="1" applyAlignment="1" applyProtection="1"/>
    <xf numFmtId="179" fontId="125" fillId="0" borderId="9" xfId="0" applyNumberFormat="1" applyFont="1" applyFill="1" applyBorder="1" applyAlignment="1" applyProtection="1">
      <alignment horizontal="center"/>
    </xf>
    <xf numFmtId="179" fontId="125" fillId="0" borderId="18" xfId="0" applyNumberFormat="1" applyFont="1" applyFill="1" applyBorder="1" applyAlignment="1" applyProtection="1">
      <alignment horizontal="center"/>
    </xf>
    <xf numFmtId="177" fontId="19" fillId="0" borderId="6" xfId="0" applyNumberFormat="1" applyFont="1" applyBorder="1" applyAlignment="1">
      <alignment horizontal="center" vertical="center"/>
    </xf>
    <xf numFmtId="49" fontId="6" fillId="0" borderId="39" xfId="0" applyNumberFormat="1" applyFont="1" applyBorder="1" applyAlignment="1">
      <alignment horizontal="center" vertical="center" wrapText="1"/>
    </xf>
    <xf numFmtId="49" fontId="29" fillId="0" borderId="12" xfId="0" applyNumberFormat="1" applyFont="1" applyBorder="1" applyAlignment="1">
      <alignment horizontal="centerContinuous" wrapText="1"/>
    </xf>
    <xf numFmtId="179" fontId="64" fillId="0" borderId="9" xfId="0" applyNumberFormat="1" applyFont="1" applyFill="1" applyBorder="1" applyAlignment="1" applyProtection="1"/>
    <xf numFmtId="178" fontId="125" fillId="0" borderId="18" xfId="0" applyNumberFormat="1" applyFont="1" applyFill="1" applyBorder="1" applyAlignment="1" applyProtection="1"/>
    <xf numFmtId="0" fontId="125" fillId="0" borderId="18" xfId="0" applyFont="1" applyFill="1" applyBorder="1" applyAlignment="1"/>
    <xf numFmtId="0" fontId="44" fillId="0" borderId="0" xfId="0" applyFont="1" applyBorder="1" applyAlignment="1">
      <alignment vertical="center"/>
    </xf>
    <xf numFmtId="0" fontId="42" fillId="12" borderId="0" xfId="0" applyFont="1" applyFill="1" applyBorder="1" applyAlignment="1">
      <alignment horizontal="center" vertical="center"/>
    </xf>
    <xf numFmtId="177" fontId="19" fillId="0" borderId="0" xfId="0" applyNumberFormat="1" applyFont="1" applyBorder="1" applyAlignment="1">
      <alignment horizontal="center" vertical="center"/>
    </xf>
    <xf numFmtId="0" fontId="6" fillId="0" borderId="0" xfId="0" applyFont="1" applyBorder="1"/>
    <xf numFmtId="0" fontId="35" fillId="0" borderId="0" xfId="0" applyFont="1" applyBorder="1" applyAlignment="1">
      <alignment horizontal="center" vertical="center"/>
    </xf>
    <xf numFmtId="3" fontId="19" fillId="0" borderId="0" xfId="0" applyNumberFormat="1" applyFont="1" applyBorder="1" applyAlignment="1">
      <alignment horizontal="center" vertical="center"/>
    </xf>
    <xf numFmtId="176" fontId="19" fillId="0" borderId="0" xfId="0" applyNumberFormat="1" applyFont="1" applyBorder="1" applyAlignment="1">
      <alignment horizontal="left" vertical="center"/>
    </xf>
    <xf numFmtId="0" fontId="19" fillId="0" borderId="0" xfId="0" applyFont="1" applyBorder="1" applyAlignment="1">
      <alignment horizontal="left" vertical="center"/>
    </xf>
    <xf numFmtId="49" fontId="6" fillId="0" borderId="0" xfId="0" applyNumberFormat="1" applyFont="1" applyBorder="1" applyAlignment="1">
      <alignment horizontal="center" vertical="center" wrapText="1"/>
    </xf>
    <xf numFmtId="0" fontId="19" fillId="0" borderId="37" xfId="0" applyFont="1" applyBorder="1" applyAlignment="1">
      <alignment horizontal="center" vertical="center"/>
    </xf>
    <xf numFmtId="177" fontId="19" fillId="0" borderId="7" xfId="0" applyNumberFormat="1" applyFont="1" applyBorder="1" applyAlignment="1">
      <alignment horizontal="center" vertical="center"/>
    </xf>
    <xf numFmtId="177" fontId="19" fillId="0" borderId="37" xfId="0" applyNumberFormat="1" applyFont="1" applyBorder="1" applyAlignment="1">
      <alignment horizontal="center" vertical="center"/>
    </xf>
    <xf numFmtId="0" fontId="15" fillId="10" borderId="44" xfId="0" applyFont="1" applyFill="1" applyBorder="1" applyAlignment="1">
      <alignment horizontal="center" vertical="center"/>
    </xf>
    <xf numFmtId="0" fontId="26" fillId="2" borderId="45" xfId="0" applyFont="1" applyFill="1" applyBorder="1" applyAlignment="1">
      <alignment horizontal="center" wrapText="1"/>
    </xf>
    <xf numFmtId="0" fontId="7" fillId="0" borderId="0" xfId="0" applyFont="1" applyFill="1" applyBorder="1" applyAlignment="1">
      <alignment horizontal="left"/>
    </xf>
    <xf numFmtId="0" fontId="0" fillId="0" borderId="0" xfId="0" applyFill="1" applyBorder="1"/>
    <xf numFmtId="49" fontId="7" fillId="0" borderId="0" xfId="0" applyNumberFormat="1" applyFont="1" applyFill="1" applyBorder="1" applyAlignment="1">
      <alignment horizontal="left"/>
    </xf>
    <xf numFmtId="0" fontId="15" fillId="0" borderId="0" xfId="0" applyFont="1" applyFill="1" applyBorder="1" applyAlignment="1">
      <alignment horizontal="left"/>
    </xf>
    <xf numFmtId="49" fontId="15" fillId="0" borderId="0" xfId="0" applyNumberFormat="1" applyFont="1" applyFill="1" applyBorder="1" applyAlignment="1">
      <alignment horizontal="left"/>
    </xf>
    <xf numFmtId="0" fontId="26" fillId="0" borderId="0" xfId="0" applyFont="1" applyFill="1" applyBorder="1" applyAlignment="1">
      <alignment vertical="center"/>
    </xf>
    <xf numFmtId="0" fontId="35" fillId="0" borderId="0" xfId="0" applyFont="1" applyFill="1" applyBorder="1" applyAlignment="1">
      <alignment horizontal="center" vertical="center"/>
    </xf>
    <xf numFmtId="0" fontId="86"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26" fillId="0" borderId="0" xfId="0" applyFont="1" applyFill="1" applyBorder="1"/>
    <xf numFmtId="0" fontId="86" fillId="0" borderId="0" xfId="0" applyFont="1" applyFill="1" applyBorder="1" applyAlignment="1">
      <alignment horizontal="center" wrapText="1"/>
    </xf>
    <xf numFmtId="49" fontId="25" fillId="0" borderId="0" xfId="0" applyNumberFormat="1" applyFont="1" applyFill="1" applyBorder="1" applyAlignment="1">
      <alignment horizontal="center" wrapText="1"/>
    </xf>
    <xf numFmtId="49" fontId="86" fillId="0" borderId="0" xfId="0" applyNumberFormat="1" applyFont="1" applyFill="1" applyBorder="1" applyAlignment="1">
      <alignment horizontal="center" wrapText="1"/>
    </xf>
    <xf numFmtId="0" fontId="15" fillId="0" borderId="0" xfId="0" applyFont="1" applyFill="1" applyBorder="1" applyAlignment="1">
      <alignment horizontal="center" vertical="center"/>
    </xf>
    <xf numFmtId="3" fontId="15"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6" fillId="0" borderId="0" xfId="0" applyFont="1" applyFill="1" applyBorder="1" applyAlignment="1"/>
    <xf numFmtId="0" fontId="6" fillId="0" borderId="0" xfId="0" applyFont="1" applyFill="1" applyBorder="1"/>
    <xf numFmtId="0" fontId="0" fillId="0" borderId="0" xfId="0" applyFill="1" applyBorder="1" applyAlignment="1"/>
    <xf numFmtId="0" fontId="0" fillId="0" borderId="0" xfId="0" applyFill="1" applyBorder="1" applyAlignment="1">
      <alignment horizontal="center"/>
    </xf>
    <xf numFmtId="0" fontId="0" fillId="0" borderId="35" xfId="0" applyFill="1" applyBorder="1" applyAlignment="1">
      <alignment horizontal="center" vertical="center"/>
    </xf>
    <xf numFmtId="0" fontId="18" fillId="0" borderId="35" xfId="0" applyFont="1" applyFill="1" applyBorder="1" applyAlignment="1">
      <alignment horizontal="right" vertical="center"/>
    </xf>
    <xf numFmtId="0" fontId="17" fillId="0" borderId="35" xfId="0" applyFont="1" applyFill="1" applyBorder="1" applyAlignment="1">
      <alignment horizontal="centerContinuous" wrapText="1"/>
    </xf>
    <xf numFmtId="49" fontId="8" fillId="0" borderId="35" xfId="0" applyNumberFormat="1" applyFont="1" applyFill="1" applyBorder="1" applyAlignment="1">
      <alignment horizontal="center" wrapText="1"/>
    </xf>
    <xf numFmtId="0" fontId="15" fillId="0" borderId="35" xfId="0" applyFont="1" applyFill="1" applyBorder="1" applyAlignment="1">
      <alignment horizontal="center" vertical="center"/>
    </xf>
    <xf numFmtId="0" fontId="29" fillId="0" borderId="35" xfId="0" applyFont="1" applyBorder="1"/>
    <xf numFmtId="0" fontId="0" fillId="0" borderId="35" xfId="0" applyBorder="1"/>
    <xf numFmtId="0" fontId="19" fillId="0" borderId="35" xfId="0" applyFont="1" applyBorder="1" applyAlignment="1">
      <alignment horizontal="center" vertical="center"/>
    </xf>
    <xf numFmtId="49" fontId="23" fillId="0" borderId="8" xfId="0" applyNumberFormat="1" applyFont="1" applyFill="1" applyBorder="1" applyAlignment="1">
      <alignment horizontal="right" vertical="center"/>
    </xf>
    <xf numFmtId="0" fontId="42" fillId="0" borderId="18" xfId="0" applyFont="1" applyFill="1" applyBorder="1" applyAlignment="1">
      <alignment horizontal="center" vertical="center"/>
    </xf>
    <xf numFmtId="179" fontId="125" fillId="0" borderId="0" xfId="0" applyNumberFormat="1" applyFont="1" applyFill="1" applyBorder="1" applyAlignment="1" applyProtection="1"/>
    <xf numFmtId="0" fontId="125" fillId="0" borderId="0" xfId="0" applyFont="1" applyFill="1" applyBorder="1" applyAlignment="1" applyProtection="1"/>
    <xf numFmtId="0" fontId="125" fillId="0" borderId="0" xfId="0" applyFont="1" applyFill="1" applyBorder="1" applyAlignment="1" applyProtection="1">
      <alignment horizontal="right"/>
    </xf>
    <xf numFmtId="178" fontId="125" fillId="0" borderId="0" xfId="0" applyNumberFormat="1" applyFont="1" applyFill="1" applyBorder="1" applyAlignment="1" applyProtection="1">
      <alignment horizontal="center"/>
    </xf>
    <xf numFmtId="179" fontId="125" fillId="0" borderId="0" xfId="0" applyNumberFormat="1" applyFont="1" applyFill="1" applyBorder="1" applyAlignment="1" applyProtection="1">
      <alignment horizontal="center"/>
    </xf>
    <xf numFmtId="0" fontId="64" fillId="0" borderId="0" xfId="0" applyFont="1" applyFill="1" applyBorder="1" applyAlignment="1" applyProtection="1">
      <alignment horizontal="center"/>
    </xf>
    <xf numFmtId="0" fontId="64" fillId="0" borderId="33" xfId="0" applyFont="1" applyFill="1" applyBorder="1" applyAlignment="1" applyProtection="1">
      <alignment horizontal="center"/>
    </xf>
    <xf numFmtId="179" fontId="125" fillId="0" borderId="33" xfId="0" applyNumberFormat="1" applyFont="1" applyFill="1" applyBorder="1" applyAlignment="1" applyProtection="1">
      <alignment horizontal="center"/>
    </xf>
    <xf numFmtId="0" fontId="26" fillId="0" borderId="6" xfId="0" applyFont="1" applyBorder="1" applyAlignment="1">
      <alignment vertical="center"/>
    </xf>
    <xf numFmtId="0" fontId="0" fillId="2" borderId="12" xfId="0" applyFill="1" applyBorder="1" applyAlignment="1">
      <alignment horizontal="center" vertical="center"/>
    </xf>
    <xf numFmtId="0" fontId="0" fillId="5" borderId="0" xfId="0" applyFill="1" applyBorder="1" applyAlignment="1">
      <alignment horizontal="center" vertical="center"/>
    </xf>
    <xf numFmtId="49" fontId="23" fillId="2" borderId="0" xfId="0" applyNumberFormat="1" applyFont="1" applyFill="1" applyBorder="1" applyAlignment="1">
      <alignment horizontal="right" vertical="center"/>
    </xf>
    <xf numFmtId="49" fontId="26" fillId="0" borderId="8" xfId="0" applyNumberFormat="1" applyFont="1" applyBorder="1" applyAlignment="1">
      <alignment vertical="center"/>
    </xf>
    <xf numFmtId="0" fontId="26" fillId="0" borderId="0" xfId="0" applyFont="1" applyBorder="1" applyAlignment="1">
      <alignment vertical="center"/>
    </xf>
    <xf numFmtId="0" fontId="133" fillId="0" borderId="0" xfId="0" applyFont="1" applyAlignment="1">
      <alignment vertical="center"/>
    </xf>
    <xf numFmtId="49" fontId="29" fillId="0" borderId="0" xfId="0" applyNumberFormat="1" applyFont="1" applyAlignment="1"/>
    <xf numFmtId="0" fontId="17" fillId="0" borderId="0" xfId="16" applyNumberFormat="1" applyFont="1" applyBorder="1" applyAlignment="1" applyProtection="1">
      <alignment horizontal="center" vertical="center"/>
      <protection locked="0"/>
    </xf>
    <xf numFmtId="0" fontId="19" fillId="5" borderId="0" xfId="0" applyFont="1" applyFill="1" applyBorder="1" applyAlignment="1">
      <alignment vertical="center"/>
    </xf>
    <xf numFmtId="0" fontId="8" fillId="0" borderId="0" xfId="0" applyFont="1" applyBorder="1" applyAlignment="1">
      <alignment vertical="center"/>
    </xf>
    <xf numFmtId="49" fontId="17" fillId="0" borderId="0" xfId="16" applyNumberFormat="1" applyFont="1" applyBorder="1" applyAlignment="1" applyProtection="1">
      <alignment horizontal="center" vertical="center"/>
      <protection locked="0"/>
    </xf>
    <xf numFmtId="49" fontId="16" fillId="2" borderId="12" xfId="0" applyNumberFormat="1" applyFont="1" applyFill="1" applyBorder="1" applyAlignment="1">
      <alignment horizontal="center" vertical="center"/>
    </xf>
    <xf numFmtId="49" fontId="16" fillId="2" borderId="11" xfId="0" applyNumberFormat="1" applyFont="1" applyFill="1" applyBorder="1" applyAlignment="1">
      <alignment horizontal="center" vertical="center"/>
    </xf>
    <xf numFmtId="49" fontId="16" fillId="0" borderId="0" xfId="0" applyNumberFormat="1" applyFont="1" applyAlignment="1">
      <alignment horizontal="center" vertical="center"/>
    </xf>
    <xf numFmtId="49" fontId="7" fillId="5" borderId="0" xfId="0" applyNumberFormat="1" applyFont="1" applyFill="1" applyBorder="1" applyAlignment="1">
      <alignment horizontal="center"/>
    </xf>
    <xf numFmtId="1" fontId="64" fillId="0" borderId="6" xfId="0" applyNumberFormat="1" applyFont="1" applyFill="1" applyBorder="1" applyAlignment="1" applyProtection="1">
      <alignment horizontal="center"/>
    </xf>
    <xf numFmtId="49" fontId="15" fillId="0" borderId="0" xfId="0" applyNumberFormat="1" applyFont="1" applyAlignment="1">
      <alignment horizontal="center"/>
    </xf>
    <xf numFmtId="49" fontId="14" fillId="0" borderId="0" xfId="0" applyNumberFormat="1" applyFont="1" applyAlignment="1">
      <alignment horizontal="center"/>
    </xf>
    <xf numFmtId="49" fontId="23" fillId="2" borderId="0" xfId="0" applyNumberFormat="1" applyFont="1" applyFill="1" applyAlignment="1">
      <alignment horizontal="center" vertical="center"/>
    </xf>
    <xf numFmtId="49" fontId="36" fillId="2" borderId="0" xfId="0" applyNumberFormat="1" applyFont="1" applyFill="1" applyAlignment="1">
      <alignment horizontal="center" vertical="center"/>
    </xf>
    <xf numFmtId="49" fontId="32" fillId="2" borderId="0" xfId="0" applyNumberFormat="1" applyFont="1" applyFill="1" applyAlignment="1">
      <alignment horizontal="center" vertical="center"/>
    </xf>
    <xf numFmtId="49" fontId="35" fillId="0" borderId="0" xfId="0" applyNumberFormat="1" applyFont="1" applyAlignment="1">
      <alignment horizontal="center"/>
    </xf>
    <xf numFmtId="49" fontId="4" fillId="0" borderId="0" xfId="0" applyNumberFormat="1" applyFont="1" applyAlignment="1">
      <alignment horizontal="center" vertical="top"/>
    </xf>
    <xf numFmtId="14" fontId="0" fillId="2" borderId="0" xfId="0" applyNumberFormat="1" applyFill="1" applyAlignment="1">
      <alignment horizontal="center" vertical="center"/>
    </xf>
    <xf numFmtId="0" fontId="0" fillId="2" borderId="0" xfId="0" applyNumberFormat="1" applyFill="1" applyAlignment="1">
      <alignment horizontal="center" vertical="center"/>
    </xf>
    <xf numFmtId="14" fontId="22" fillId="2" borderId="0" xfId="0" applyNumberFormat="1" applyFont="1" applyFill="1" applyAlignment="1">
      <alignment horizontal="center" vertical="center"/>
    </xf>
    <xf numFmtId="0" fontId="0" fillId="0" borderId="0" xfId="0" applyAlignment="1">
      <alignment horizontal="center" vertical="center"/>
    </xf>
    <xf numFmtId="0" fontId="22" fillId="2" borderId="0" xfId="0" applyNumberFormat="1" applyFont="1" applyFill="1" applyAlignment="1">
      <alignment horizontal="center" vertical="center"/>
    </xf>
    <xf numFmtId="49" fontId="16" fillId="5" borderId="5" xfId="0" applyNumberFormat="1" applyFont="1" applyFill="1" applyBorder="1" applyAlignment="1">
      <alignment horizontal="center" vertical="center"/>
    </xf>
    <xf numFmtId="0" fontId="0" fillId="0" borderId="6" xfId="0" applyBorder="1" applyAlignment="1">
      <alignment horizontal="center"/>
    </xf>
    <xf numFmtId="179" fontId="64" fillId="0" borderId="7" xfId="0" applyNumberFormat="1" applyFont="1" applyFill="1" applyBorder="1" applyAlignment="1" applyProtection="1"/>
    <xf numFmtId="49" fontId="39" fillId="10" borderId="0" xfId="0" applyNumberFormat="1" applyFont="1" applyFill="1" applyAlignment="1">
      <alignment horizontal="left" vertical="center"/>
    </xf>
    <xf numFmtId="49" fontId="36" fillId="10" borderId="3" xfId="0" applyNumberFormat="1" applyFont="1" applyFill="1" applyBorder="1" applyAlignment="1">
      <alignment vertical="center"/>
    </xf>
    <xf numFmtId="49" fontId="36" fillId="10" borderId="4" xfId="0" applyNumberFormat="1" applyFont="1" applyFill="1" applyBorder="1" applyAlignment="1">
      <alignment vertical="center"/>
    </xf>
    <xf numFmtId="49" fontId="138" fillId="0" borderId="0" xfId="0" applyNumberFormat="1" applyFont="1" applyAlignment="1">
      <alignment horizontal="right" vertical="center"/>
    </xf>
    <xf numFmtId="49" fontId="137" fillId="10" borderId="2" xfId="0" applyNumberFormat="1" applyFont="1" applyFill="1" applyBorder="1" applyAlignment="1">
      <alignment vertical="center"/>
    </xf>
    <xf numFmtId="49" fontId="13" fillId="0" borderId="8" xfId="0" applyNumberFormat="1" applyFont="1" applyBorder="1" applyAlignment="1">
      <alignment horizontal="right" vertical="center"/>
    </xf>
    <xf numFmtId="49" fontId="9" fillId="10" borderId="46" xfId="0" applyNumberFormat="1" applyFont="1" applyFill="1" applyBorder="1" applyAlignment="1">
      <alignment horizontal="left" vertical="center"/>
    </xf>
    <xf numFmtId="49" fontId="137" fillId="10" borderId="3" xfId="0" applyNumberFormat="1" applyFont="1" applyFill="1" applyBorder="1" applyAlignment="1">
      <alignment vertical="center"/>
    </xf>
    <xf numFmtId="49" fontId="137" fillId="10" borderId="4" xfId="0" applyNumberFormat="1" applyFont="1" applyFill="1" applyBorder="1" applyAlignment="1">
      <alignment vertical="center"/>
    </xf>
    <xf numFmtId="49" fontId="33" fillId="0" borderId="0" xfId="0" applyNumberFormat="1" applyFont="1" applyAlignment="1"/>
    <xf numFmtId="0" fontId="69" fillId="0" borderId="0" xfId="12" applyFont="1" applyAlignment="1">
      <alignment horizontal="center"/>
    </xf>
    <xf numFmtId="0" fontId="69" fillId="0" borderId="0" xfId="13" applyFont="1" applyAlignment="1">
      <alignment horizontal="center"/>
    </xf>
    <xf numFmtId="0" fontId="14" fillId="0" borderId="0" xfId="0" applyFont="1" applyAlignment="1"/>
    <xf numFmtId="49" fontId="16" fillId="5" borderId="0" xfId="0" applyNumberFormat="1" applyFont="1" applyFill="1" applyAlignment="1">
      <alignment horizontal="right" vertical="center"/>
    </xf>
    <xf numFmtId="49" fontId="139" fillId="2" borderId="28" xfId="0" applyNumberFormat="1" applyFont="1" applyFill="1" applyBorder="1" applyAlignment="1">
      <alignment horizontal="left" vertical="center"/>
    </xf>
    <xf numFmtId="49" fontId="139" fillId="2" borderId="47" xfId="0" applyNumberFormat="1" applyFont="1" applyFill="1" applyBorder="1" applyAlignment="1">
      <alignment horizontal="left" vertical="center"/>
    </xf>
    <xf numFmtId="49" fontId="140" fillId="2" borderId="47" xfId="0" applyNumberFormat="1" applyFont="1" applyFill="1" applyBorder="1" applyAlignment="1">
      <alignment horizontal="left" vertical="center"/>
    </xf>
    <xf numFmtId="49" fontId="140" fillId="2" borderId="26" xfId="0" applyNumberFormat="1" applyFont="1" applyFill="1" applyBorder="1" applyAlignment="1">
      <alignment horizontal="left" vertical="center"/>
    </xf>
    <xf numFmtId="49" fontId="140" fillId="0" borderId="0" xfId="0" applyNumberFormat="1" applyFont="1" applyAlignment="1">
      <alignment horizontal="left" vertical="center"/>
    </xf>
    <xf numFmtId="49" fontId="141" fillId="0" borderId="5" xfId="0" applyNumberFormat="1" applyFont="1" applyBorder="1" applyAlignment="1">
      <alignment horizontal="left" vertical="center"/>
    </xf>
    <xf numFmtId="49" fontId="141" fillId="0" borderId="14" xfId="0" applyNumberFormat="1" applyFont="1" applyBorder="1" applyAlignment="1">
      <alignment horizontal="left" vertical="center"/>
    </xf>
    <xf numFmtId="49" fontId="16" fillId="0" borderId="38" xfId="0" applyNumberFormat="1" applyFont="1" applyBorder="1" applyAlignment="1">
      <alignment horizontal="left" vertical="center"/>
    </xf>
    <xf numFmtId="49" fontId="16" fillId="0" borderId="37"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25" xfId="0" applyNumberFormat="1" applyFont="1" applyBorder="1" applyAlignment="1">
      <alignment horizontal="left" vertical="center"/>
    </xf>
    <xf numFmtId="49" fontId="14" fillId="5" borderId="48" xfId="0" applyNumberFormat="1" applyFont="1" applyFill="1" applyBorder="1" applyAlignment="1">
      <alignment horizontal="left" vertical="center"/>
    </xf>
    <xf numFmtId="49" fontId="12" fillId="5" borderId="49" xfId="0" applyNumberFormat="1" applyFont="1" applyFill="1" applyBorder="1" applyAlignment="1">
      <alignment horizontal="left" vertical="center"/>
    </xf>
    <xf numFmtId="49" fontId="142" fillId="5" borderId="18" xfId="0" applyNumberFormat="1" applyFont="1" applyFill="1" applyBorder="1" applyAlignment="1">
      <alignment horizontal="left" vertical="center"/>
    </xf>
    <xf numFmtId="49" fontId="142" fillId="5" borderId="9" xfId="0" applyNumberFormat="1" applyFont="1" applyFill="1" applyBorder="1" applyAlignment="1">
      <alignment horizontal="left" vertical="center"/>
    </xf>
    <xf numFmtId="49" fontId="30" fillId="5" borderId="18" xfId="0" applyNumberFormat="1" applyFont="1" applyFill="1" applyBorder="1" applyAlignment="1">
      <alignment horizontal="left" vertical="center"/>
    </xf>
    <xf numFmtId="49" fontId="30" fillId="5" borderId="10" xfId="0" applyNumberFormat="1" applyFont="1" applyFill="1" applyBorder="1" applyAlignment="1">
      <alignment horizontal="left" vertical="center"/>
    </xf>
    <xf numFmtId="0" fontId="30" fillId="0" borderId="0" xfId="0" applyFont="1" applyAlignment="1">
      <alignment horizontal="left" vertical="center"/>
    </xf>
    <xf numFmtId="0" fontId="30" fillId="0" borderId="0" xfId="0" applyFont="1" applyAlignment="1">
      <alignment vertical="center"/>
    </xf>
    <xf numFmtId="49" fontId="16" fillId="0" borderId="44" xfId="0" applyNumberFormat="1" applyFont="1" applyBorder="1" applyAlignment="1">
      <alignment horizontal="left" vertical="center"/>
    </xf>
    <xf numFmtId="49" fontId="12" fillId="5" borderId="10" xfId="0" applyNumberFormat="1" applyFont="1" applyFill="1" applyBorder="1" applyAlignment="1">
      <alignment horizontal="left" vertical="center"/>
    </xf>
    <xf numFmtId="49" fontId="30" fillId="5" borderId="9" xfId="0" applyNumberFormat="1" applyFont="1" applyFill="1" applyBorder="1" applyAlignment="1">
      <alignment horizontal="center" vertical="center"/>
    </xf>
    <xf numFmtId="49" fontId="30" fillId="5" borderId="18" xfId="0" applyNumberFormat="1" applyFont="1" applyFill="1" applyBorder="1" applyAlignment="1">
      <alignment horizontal="center" vertical="center"/>
    </xf>
    <xf numFmtId="49" fontId="2" fillId="0" borderId="0" xfId="7" applyNumberFormat="1" applyBorder="1" applyAlignment="1">
      <alignment vertical="center"/>
    </xf>
    <xf numFmtId="49" fontId="0" fillId="0" borderId="14" xfId="0" applyNumberFormat="1" applyFont="1" applyBorder="1" applyAlignment="1">
      <alignment vertical="center"/>
    </xf>
    <xf numFmtId="49" fontId="14" fillId="5" borderId="17" xfId="0" applyNumberFormat="1" applyFont="1" applyFill="1" applyBorder="1" applyAlignment="1">
      <alignment horizontal="left" vertical="center"/>
    </xf>
    <xf numFmtId="49" fontId="12" fillId="5" borderId="15" xfId="0" applyNumberFormat="1" applyFont="1" applyFill="1" applyBorder="1" applyAlignment="1">
      <alignment horizontal="left" vertical="center"/>
    </xf>
    <xf numFmtId="49" fontId="30" fillId="5" borderId="16" xfId="0" applyNumberFormat="1" applyFont="1" applyFill="1" applyBorder="1" applyAlignment="1">
      <alignment horizontal="center" vertical="center"/>
    </xf>
    <xf numFmtId="49" fontId="30" fillId="5" borderId="8" xfId="0" applyNumberFormat="1" applyFont="1" applyFill="1" applyBorder="1" applyAlignment="1">
      <alignment horizontal="center" vertical="center"/>
    </xf>
    <xf numFmtId="49" fontId="0" fillId="0" borderId="15" xfId="0" applyNumberFormat="1" applyFont="1" applyBorder="1" applyAlignment="1">
      <alignment vertical="center"/>
    </xf>
    <xf numFmtId="49" fontId="139" fillId="2" borderId="18" xfId="0" applyNumberFormat="1" applyFont="1" applyFill="1" applyBorder="1" applyAlignment="1">
      <alignment horizontal="left" vertical="center"/>
    </xf>
    <xf numFmtId="49" fontId="140" fillId="2" borderId="18" xfId="0" applyNumberFormat="1" applyFont="1" applyFill="1" applyBorder="1" applyAlignment="1">
      <alignment horizontal="left" vertical="center"/>
    </xf>
    <xf numFmtId="49" fontId="140" fillId="2" borderId="10" xfId="0" applyNumberFormat="1" applyFont="1" applyFill="1" applyBorder="1" applyAlignment="1">
      <alignment horizontal="left" vertical="center"/>
    </xf>
    <xf numFmtId="0" fontId="133" fillId="0" borderId="0" xfId="0" applyFont="1" applyAlignment="1">
      <alignment horizontal="left" vertical="center"/>
    </xf>
    <xf numFmtId="49" fontId="82" fillId="5" borderId="48" xfId="0" applyNumberFormat="1" applyFont="1" applyFill="1" applyBorder="1" applyAlignment="1">
      <alignment horizontal="left" vertical="center"/>
    </xf>
    <xf numFmtId="49" fontId="139" fillId="5" borderId="10" xfId="0" applyNumberFormat="1" applyFont="1" applyFill="1" applyBorder="1" applyAlignment="1">
      <alignment horizontal="left" vertical="center"/>
    </xf>
    <xf numFmtId="49" fontId="143" fillId="5" borderId="18" xfId="0" applyNumberFormat="1" applyFont="1" applyFill="1" applyBorder="1" applyAlignment="1">
      <alignment horizontal="left" vertical="center"/>
    </xf>
    <xf numFmtId="49" fontId="143" fillId="5" borderId="9" xfId="0" applyNumberFormat="1" applyFont="1" applyFill="1" applyBorder="1" applyAlignment="1">
      <alignment horizontal="left" vertical="center"/>
    </xf>
    <xf numFmtId="49" fontId="144" fillId="0" borderId="9" xfId="0" applyNumberFormat="1" applyFont="1" applyFill="1" applyBorder="1" applyAlignment="1">
      <alignment horizontal="left" vertical="center"/>
    </xf>
    <xf numFmtId="49" fontId="144" fillId="2" borderId="18" xfId="0" applyNumberFormat="1" applyFont="1" applyFill="1" applyBorder="1" applyAlignment="1">
      <alignment horizontal="left" vertical="center"/>
    </xf>
    <xf numFmtId="49" fontId="144" fillId="2" borderId="10" xfId="0" applyNumberFormat="1" applyFont="1" applyFill="1" applyBorder="1" applyAlignment="1">
      <alignment horizontal="left" vertical="center"/>
    </xf>
    <xf numFmtId="49" fontId="142" fillId="0" borderId="18" xfId="0" applyNumberFormat="1" applyFont="1" applyBorder="1" applyAlignment="1">
      <alignment horizontal="left" vertical="center"/>
    </xf>
    <xf numFmtId="0" fontId="30" fillId="5" borderId="0" xfId="0" applyFont="1" applyFill="1" applyAlignment="1">
      <alignment horizontal="left" vertical="center"/>
    </xf>
    <xf numFmtId="49" fontId="82" fillId="5" borderId="5" xfId="0" applyNumberFormat="1" applyFont="1" applyFill="1" applyBorder="1" applyAlignment="1">
      <alignment horizontal="left" vertical="center"/>
    </xf>
    <xf numFmtId="49" fontId="139" fillId="5" borderId="14" xfId="0" applyNumberFormat="1" applyFont="1" applyFill="1" applyBorder="1" applyAlignment="1">
      <alignment horizontal="left" vertical="center"/>
    </xf>
    <xf numFmtId="49" fontId="144" fillId="5" borderId="18" xfId="0" applyNumberFormat="1" applyFont="1" applyFill="1" applyBorder="1" applyAlignment="1">
      <alignment horizontal="left" vertical="center"/>
    </xf>
    <xf numFmtId="49" fontId="144" fillId="5" borderId="9" xfId="0" applyNumberFormat="1" applyFont="1" applyFill="1" applyBorder="1" applyAlignment="1">
      <alignment horizontal="left" vertical="center"/>
    </xf>
    <xf numFmtId="49" fontId="144" fillId="5" borderId="9" xfId="0" applyNumberFormat="1" applyFont="1" applyFill="1" applyBorder="1" applyAlignment="1">
      <alignment horizontal="center" vertical="center"/>
    </xf>
    <xf numFmtId="49" fontId="144" fillId="5" borderId="10" xfId="0" applyNumberFormat="1" applyFont="1" applyFill="1" applyBorder="1" applyAlignment="1">
      <alignment horizontal="left" vertical="center"/>
    </xf>
    <xf numFmtId="49" fontId="82" fillId="0" borderId="5" xfId="0" applyNumberFormat="1" applyFont="1" applyBorder="1" applyAlignment="1">
      <alignment horizontal="left" vertical="center"/>
    </xf>
    <xf numFmtId="49" fontId="16" fillId="0" borderId="6" xfId="0" applyNumberFormat="1" applyFont="1" applyBorder="1" applyAlignment="1">
      <alignment horizontal="left" vertical="center"/>
    </xf>
    <xf numFmtId="49" fontId="16" fillId="0" borderId="39" xfId="0" applyNumberFormat="1" applyFont="1" applyBorder="1" applyAlignment="1">
      <alignment horizontal="left" vertical="center"/>
    </xf>
    <xf numFmtId="49" fontId="16" fillId="0" borderId="50" xfId="0" applyNumberFormat="1" applyFont="1" applyBorder="1" applyAlignment="1">
      <alignment horizontal="left" vertical="center"/>
    </xf>
    <xf numFmtId="49" fontId="82" fillId="5" borderId="17" xfId="0" applyNumberFormat="1" applyFont="1" applyFill="1" applyBorder="1" applyAlignment="1">
      <alignment horizontal="left" vertical="center"/>
    </xf>
    <xf numFmtId="49" fontId="139" fillId="5" borderId="15" xfId="0" applyNumberFormat="1" applyFont="1" applyFill="1" applyBorder="1" applyAlignment="1">
      <alignment horizontal="left" vertical="center"/>
    </xf>
    <xf numFmtId="49" fontId="30" fillId="5" borderId="8" xfId="0" quotePrefix="1" applyNumberFormat="1" applyFont="1" applyFill="1" applyBorder="1" applyAlignment="1">
      <alignment horizontal="left" vertical="center"/>
    </xf>
    <xf numFmtId="49" fontId="144" fillId="5" borderId="16" xfId="0" applyNumberFormat="1" applyFont="1" applyFill="1" applyBorder="1" applyAlignment="1">
      <alignment horizontal="left" vertical="center"/>
    </xf>
    <xf numFmtId="49" fontId="144" fillId="5" borderId="43" xfId="0" applyNumberFormat="1" applyFont="1" applyFill="1" applyBorder="1" applyAlignment="1">
      <alignment horizontal="left" vertical="center"/>
    </xf>
    <xf numFmtId="49" fontId="144" fillId="0" borderId="45" xfId="0" applyNumberFormat="1" applyFont="1" applyBorder="1" applyAlignment="1">
      <alignment horizontal="left" vertical="center"/>
    </xf>
    <xf numFmtId="49" fontId="144" fillId="0" borderId="16" xfId="0" applyNumberFormat="1" applyFont="1" applyBorder="1" applyAlignment="1">
      <alignment horizontal="left" vertical="center"/>
    </xf>
    <xf numFmtId="49" fontId="144" fillId="0" borderId="51" xfId="0" applyNumberFormat="1" applyFont="1" applyBorder="1" applyAlignment="1">
      <alignment horizontal="left" vertical="center"/>
    </xf>
    <xf numFmtId="49" fontId="139" fillId="2" borderId="48" xfId="0" applyNumberFormat="1" applyFont="1" applyFill="1" applyBorder="1" applyAlignment="1">
      <alignment horizontal="left" vertical="center"/>
    </xf>
    <xf numFmtId="49" fontId="139" fillId="5" borderId="49" xfId="0" applyNumberFormat="1" applyFont="1" applyFill="1" applyBorder="1" applyAlignment="1">
      <alignment horizontal="left" vertical="center"/>
    </xf>
    <xf numFmtId="49" fontId="144" fillId="5" borderId="10" xfId="0" applyNumberFormat="1" applyFont="1" applyFill="1" applyBorder="1" applyAlignment="1">
      <alignment horizontal="center" vertical="center"/>
    </xf>
    <xf numFmtId="49" fontId="30" fillId="2" borderId="9" xfId="0" applyNumberFormat="1" applyFont="1" applyFill="1" applyBorder="1" applyAlignment="1">
      <alignment horizontal="center" vertical="center"/>
    </xf>
    <xf numFmtId="49" fontId="30" fillId="0" borderId="18"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30" fillId="5" borderId="10" xfId="0" applyNumberFormat="1" applyFont="1" applyFill="1" applyBorder="1" applyAlignment="1">
      <alignment horizontal="center" vertical="center"/>
    </xf>
    <xf numFmtId="49" fontId="144" fillId="5" borderId="39" xfId="0" applyNumberFormat="1" applyFont="1" applyFill="1" applyBorder="1" applyAlignment="1">
      <alignment horizontal="left" vertical="center"/>
    </xf>
    <xf numFmtId="49" fontId="144" fillId="5" borderId="7" xfId="0" applyNumberFormat="1" applyFont="1" applyFill="1" applyBorder="1" applyAlignment="1">
      <alignment horizontal="left" vertical="center"/>
    </xf>
    <xf numFmtId="49" fontId="12" fillId="5" borderId="52" xfId="0" applyNumberFormat="1" applyFont="1" applyFill="1" applyBorder="1" applyAlignment="1">
      <alignment horizontal="left" vertical="center"/>
    </xf>
    <xf numFmtId="49" fontId="30" fillId="2" borderId="16" xfId="0" applyNumberFormat="1" applyFont="1" applyFill="1" applyBorder="1" applyAlignment="1">
      <alignment horizontal="center" vertical="center"/>
    </xf>
    <xf numFmtId="49" fontId="30" fillId="5" borderId="8" xfId="0" applyNumberFormat="1" applyFont="1" applyFill="1" applyBorder="1" applyAlignment="1">
      <alignment horizontal="left" vertical="center"/>
    </xf>
    <xf numFmtId="49" fontId="30" fillId="5" borderId="16" xfId="0" applyNumberFormat="1" applyFont="1" applyFill="1" applyBorder="1" applyAlignment="1">
      <alignment horizontal="left" vertical="center"/>
    </xf>
    <xf numFmtId="49" fontId="30" fillId="5" borderId="15" xfId="0" applyNumberFormat="1" applyFont="1" applyFill="1" applyBorder="1" applyAlignment="1">
      <alignment horizontal="center" vertical="center"/>
    </xf>
    <xf numFmtId="49" fontId="134" fillId="0" borderId="37" xfId="0" applyNumberFormat="1" applyFont="1" applyBorder="1" applyAlignment="1">
      <alignment horizontal="left" vertical="center"/>
    </xf>
    <xf numFmtId="49" fontId="30" fillId="5" borderId="9" xfId="0" applyNumberFormat="1" applyFont="1" applyFill="1" applyBorder="1" applyAlignment="1">
      <alignment horizontal="left" vertical="center"/>
    </xf>
    <xf numFmtId="49" fontId="130" fillId="5" borderId="18" xfId="0" applyNumberFormat="1" applyFont="1" applyFill="1" applyBorder="1" applyAlignment="1">
      <alignment horizontal="left" vertical="center"/>
    </xf>
    <xf numFmtId="49" fontId="6" fillId="5" borderId="9" xfId="0" applyNumberFormat="1" applyFont="1" applyFill="1" applyBorder="1" applyAlignment="1">
      <alignment horizontal="center" vertical="center"/>
    </xf>
    <xf numFmtId="49" fontId="26" fillId="5" borderId="9" xfId="0" applyNumberFormat="1" applyFont="1" applyFill="1" applyBorder="1" applyAlignment="1">
      <alignment horizontal="center" vertical="center"/>
    </xf>
    <xf numFmtId="49" fontId="16" fillId="0" borderId="40" xfId="0" applyNumberFormat="1" applyFont="1" applyBorder="1" applyAlignment="1">
      <alignment horizontal="left" vertical="center"/>
    </xf>
    <xf numFmtId="49" fontId="30" fillId="5" borderId="18" xfId="0" applyNumberFormat="1" applyFont="1" applyFill="1" applyBorder="1" applyAlignment="1">
      <alignment vertical="center"/>
    </xf>
    <xf numFmtId="49" fontId="30" fillId="5" borderId="9" xfId="0" applyNumberFormat="1" applyFont="1" applyFill="1" applyBorder="1" applyAlignment="1">
      <alignment vertical="center"/>
    </xf>
    <xf numFmtId="49" fontId="16" fillId="0" borderId="38" xfId="0" applyNumberFormat="1" applyFont="1" applyBorder="1" applyAlignment="1">
      <alignment vertical="center"/>
    </xf>
    <xf numFmtId="49" fontId="16" fillId="0" borderId="7" xfId="0" applyNumberFormat="1" applyFont="1" applyBorder="1" applyAlignment="1">
      <alignment vertical="center"/>
    </xf>
    <xf numFmtId="49" fontId="16" fillId="0" borderId="37" xfId="0" applyNumberFormat="1" applyFont="1" applyBorder="1" applyAlignment="1">
      <alignment vertical="center"/>
    </xf>
    <xf numFmtId="49" fontId="16" fillId="0" borderId="25" xfId="0" applyNumberFormat="1" applyFont="1" applyBorder="1" applyAlignment="1">
      <alignment vertical="center"/>
    </xf>
    <xf numFmtId="49" fontId="30" fillId="5" borderId="8" xfId="0" applyNumberFormat="1" applyFont="1" applyFill="1" applyBorder="1" applyAlignment="1">
      <alignment vertical="center"/>
    </xf>
    <xf numFmtId="49" fontId="30" fillId="5" borderId="16" xfId="0" applyNumberFormat="1" applyFont="1" applyFill="1" applyBorder="1" applyAlignment="1">
      <alignment vertical="center"/>
    </xf>
    <xf numFmtId="49" fontId="30" fillId="5" borderId="15" xfId="0" applyNumberFormat="1" applyFont="1" applyFill="1" applyBorder="1" applyAlignment="1">
      <alignment vertical="center"/>
    </xf>
    <xf numFmtId="49" fontId="135" fillId="2" borderId="47" xfId="0" applyNumberFormat="1" applyFont="1" applyFill="1" applyBorder="1" applyAlignment="1">
      <alignment horizontal="left" vertical="center"/>
    </xf>
    <xf numFmtId="49" fontId="144" fillId="5" borderId="9" xfId="0" applyNumberFormat="1" applyFont="1" applyFill="1" applyBorder="1" applyAlignment="1">
      <alignment vertical="center"/>
    </xf>
    <xf numFmtId="49" fontId="144" fillId="5" borderId="18" xfId="0" applyNumberFormat="1" applyFont="1" applyFill="1" applyBorder="1" applyAlignment="1">
      <alignment vertical="center"/>
    </xf>
    <xf numFmtId="49" fontId="144" fillId="5" borderId="10" xfId="0" applyNumberFormat="1" applyFont="1" applyFill="1" applyBorder="1" applyAlignment="1">
      <alignment vertical="center"/>
    </xf>
    <xf numFmtId="49" fontId="16" fillId="0" borderId="40" xfId="0" applyNumberFormat="1" applyFont="1" applyBorder="1" applyAlignment="1">
      <alignment vertical="center"/>
    </xf>
    <xf numFmtId="49" fontId="141" fillId="0" borderId="0" xfId="0" applyNumberFormat="1" applyFont="1" applyBorder="1" applyAlignment="1">
      <alignment horizontal="left" vertical="center"/>
    </xf>
    <xf numFmtId="49" fontId="16" fillId="0" borderId="48" xfId="0" applyNumberFormat="1" applyFont="1" applyBorder="1" applyAlignment="1">
      <alignment horizontal="left" vertical="center"/>
    </xf>
    <xf numFmtId="49" fontId="16" fillId="0" borderId="9" xfId="0" applyNumberFormat="1" applyFont="1" applyBorder="1" applyAlignment="1">
      <alignment horizontal="left" vertical="center"/>
    </xf>
    <xf numFmtId="49" fontId="16" fillId="0" borderId="18" xfId="0" applyNumberFormat="1" applyFont="1" applyBorder="1" applyAlignment="1">
      <alignment horizontal="left" vertical="center"/>
    </xf>
    <xf numFmtId="49" fontId="16" fillId="0" borderId="53" xfId="0" applyNumberFormat="1" applyFont="1" applyBorder="1" applyAlignment="1">
      <alignment horizontal="left" vertical="center"/>
    </xf>
    <xf numFmtId="49" fontId="16" fillId="0" borderId="10" xfId="0" applyNumberFormat="1" applyFont="1" applyBorder="1" applyAlignment="1">
      <alignment horizontal="left" vertical="center"/>
    </xf>
    <xf numFmtId="49" fontId="14" fillId="0" borderId="5" xfId="0" applyNumberFormat="1" applyFont="1" applyBorder="1" applyAlignment="1">
      <alignment horizontal="left" vertical="center"/>
    </xf>
    <xf numFmtId="49" fontId="12" fillId="0" borderId="0" xfId="0" applyNumberFormat="1" applyFont="1" applyBorder="1" applyAlignment="1">
      <alignment horizontal="left" vertical="center"/>
    </xf>
    <xf numFmtId="49" fontId="30" fillId="5" borderId="48" xfId="0" applyNumberFormat="1" applyFont="1" applyFill="1" applyBorder="1" applyAlignment="1">
      <alignment horizontal="left" vertical="center"/>
    </xf>
    <xf numFmtId="49" fontId="8" fillId="5" borderId="18" xfId="0" applyNumberFormat="1" applyFont="1" applyFill="1" applyBorder="1" applyAlignment="1">
      <alignment horizontal="left" vertical="center"/>
    </xf>
    <xf numFmtId="49" fontId="12" fillId="0" borderId="48" xfId="0" applyNumberFormat="1" applyFont="1" applyBorder="1" applyAlignment="1">
      <alignment horizontal="left" vertical="center"/>
    </xf>
    <xf numFmtId="49" fontId="12" fillId="0" borderId="18" xfId="0" applyNumberFormat="1" applyFont="1" applyBorder="1" applyAlignment="1">
      <alignment horizontal="left" vertical="center"/>
    </xf>
    <xf numFmtId="49" fontId="19" fillId="5" borderId="18" xfId="0" applyNumberFormat="1" applyFont="1" applyFill="1" applyBorder="1" applyAlignment="1">
      <alignment vertical="center"/>
    </xf>
    <xf numFmtId="0" fontId="30" fillId="0" borderId="0" xfId="0" applyFont="1" applyAlignment="1">
      <alignment horizontal="center" vertical="center"/>
    </xf>
    <xf numFmtId="49" fontId="14" fillId="5" borderId="5" xfId="0" applyNumberFormat="1" applyFont="1" applyFill="1" applyBorder="1" applyAlignment="1">
      <alignment horizontal="left" vertical="center"/>
    </xf>
    <xf numFmtId="49" fontId="14" fillId="5" borderId="0" xfId="0" applyNumberFormat="1" applyFont="1" applyFill="1" applyBorder="1" applyAlignment="1">
      <alignment horizontal="right" vertical="center"/>
    </xf>
    <xf numFmtId="49" fontId="8" fillId="5" borderId="9" xfId="0" applyNumberFormat="1" applyFont="1" applyFill="1" applyBorder="1" applyAlignment="1">
      <alignment horizontal="center" vertical="center"/>
    </xf>
    <xf numFmtId="49" fontId="30" fillId="5" borderId="18" xfId="0" applyNumberFormat="1" applyFont="1" applyFill="1" applyBorder="1" applyAlignment="1">
      <alignment horizontal="centerContinuous" vertical="center"/>
    </xf>
    <xf numFmtId="49" fontId="30" fillId="5" borderId="10" xfId="0" applyNumberFormat="1" applyFont="1" applyFill="1" applyBorder="1" applyAlignment="1">
      <alignment horizontal="centerContinuous" vertical="center"/>
    </xf>
    <xf numFmtId="49" fontId="12" fillId="5" borderId="17" xfId="0" applyNumberFormat="1" applyFont="1" applyFill="1" applyBorder="1" applyAlignment="1">
      <alignment horizontal="left" vertical="center"/>
    </xf>
    <xf numFmtId="49" fontId="14" fillId="5" borderId="8" xfId="0" applyNumberFormat="1" applyFont="1" applyFill="1" applyBorder="1" applyAlignment="1">
      <alignment horizontal="right" vertical="center"/>
    </xf>
    <xf numFmtId="49" fontId="30" fillId="5" borderId="17" xfId="0" applyNumberFormat="1" applyFont="1" applyFill="1" applyBorder="1" applyAlignment="1">
      <alignment horizontal="left" vertical="center"/>
    </xf>
    <xf numFmtId="49" fontId="30" fillId="5" borderId="8" xfId="0" applyNumberFormat="1" applyFont="1" applyFill="1" applyBorder="1" applyAlignment="1">
      <alignment horizontal="centerContinuous" vertical="center"/>
    </xf>
    <xf numFmtId="49" fontId="30" fillId="5" borderId="15" xfId="0" applyNumberFormat="1" applyFont="1" applyFill="1" applyBorder="1" applyAlignment="1">
      <alignment horizontal="centerContinuous" vertical="center"/>
    </xf>
    <xf numFmtId="49" fontId="14" fillId="0" borderId="48" xfId="0" applyNumberFormat="1" applyFont="1" applyBorder="1" applyAlignment="1">
      <alignment horizontal="left" vertical="center"/>
    </xf>
    <xf numFmtId="49" fontId="12" fillId="0" borderId="49" xfId="0" applyNumberFormat="1" applyFont="1" applyBorder="1" applyAlignment="1">
      <alignment horizontal="left" vertical="center"/>
    </xf>
    <xf numFmtId="49" fontId="19" fillId="5" borderId="9" xfId="0" applyNumberFormat="1" applyFont="1" applyFill="1" applyBorder="1" applyAlignment="1">
      <alignment horizontal="center" vertical="center"/>
    </xf>
    <xf numFmtId="49" fontId="16" fillId="0" borderId="37" xfId="0" applyNumberFormat="1" applyFont="1" applyFill="1" applyBorder="1" applyAlignment="1">
      <alignment horizontal="left" vertical="center"/>
    </xf>
    <xf numFmtId="49" fontId="16" fillId="0" borderId="25" xfId="0" applyNumberFormat="1" applyFont="1" applyFill="1" applyBorder="1" applyAlignment="1">
      <alignment horizontal="left" vertical="center"/>
    </xf>
    <xf numFmtId="49" fontId="12" fillId="5" borderId="54" xfId="0" applyNumberFormat="1" applyFont="1" applyFill="1" applyBorder="1" applyAlignment="1">
      <alignment horizontal="left" vertical="center"/>
    </xf>
    <xf numFmtId="49" fontId="30" fillId="0" borderId="10" xfId="0" applyNumberFormat="1" applyFont="1" applyFill="1" applyBorder="1" applyAlignment="1">
      <alignment horizontal="left" vertical="center"/>
    </xf>
    <xf numFmtId="49" fontId="141" fillId="0" borderId="11" xfId="0" applyNumberFormat="1" applyFont="1" applyBorder="1" applyAlignment="1">
      <alignment horizontal="left" vertical="center"/>
    </xf>
    <xf numFmtId="49" fontId="14" fillId="0" borderId="48" xfId="0" applyNumberFormat="1" applyFont="1" applyBorder="1" applyAlignment="1">
      <alignment horizontal="right" vertical="center"/>
    </xf>
    <xf numFmtId="49" fontId="30" fillId="5" borderId="33" xfId="0" applyNumberFormat="1" applyFont="1" applyFill="1" applyBorder="1" applyAlignment="1">
      <alignment horizontal="center" vertical="center"/>
    </xf>
    <xf numFmtId="49" fontId="141" fillId="0" borderId="55" xfId="0" applyNumberFormat="1" applyFont="1" applyBorder="1" applyAlignment="1">
      <alignment horizontal="right" vertical="center"/>
    </xf>
    <xf numFmtId="49" fontId="16" fillId="0" borderId="56" xfId="0" applyNumberFormat="1" applyFont="1" applyBorder="1" applyAlignment="1">
      <alignment horizontal="left" vertical="center"/>
    </xf>
    <xf numFmtId="49" fontId="14" fillId="0" borderId="5" xfId="0" applyNumberFormat="1" applyFont="1" applyBorder="1" applyAlignment="1">
      <alignment horizontal="right" vertical="center"/>
    </xf>
    <xf numFmtId="49" fontId="14" fillId="0" borderId="17" xfId="0" applyNumberFormat="1" applyFont="1" applyBorder="1" applyAlignment="1">
      <alignment horizontal="left" vertical="center"/>
    </xf>
    <xf numFmtId="49" fontId="14" fillId="0" borderId="57" xfId="0" applyNumberFormat="1" applyFont="1" applyBorder="1" applyAlignment="1">
      <alignment horizontal="right" vertical="center"/>
    </xf>
    <xf numFmtId="49" fontId="30" fillId="5" borderId="58" xfId="0" applyNumberFormat="1" applyFont="1" applyFill="1" applyBorder="1" applyAlignment="1">
      <alignment horizontal="center" vertical="center"/>
    </xf>
    <xf numFmtId="0" fontId="98" fillId="0" borderId="6" xfId="12" applyFont="1" applyBorder="1" applyAlignment="1">
      <alignment horizontal="right" vertical="center"/>
    </xf>
    <xf numFmtId="0" fontId="98" fillId="0" borderId="6" xfId="12" applyFont="1" applyBorder="1" applyAlignment="1">
      <alignment horizontal="center" vertical="center"/>
    </xf>
    <xf numFmtId="0" fontId="69" fillId="0" borderId="0" xfId="12" applyFont="1" applyAlignment="1"/>
    <xf numFmtId="0" fontId="95" fillId="0" borderId="0" xfId="13" applyFont="1" applyAlignment="1"/>
    <xf numFmtId="0" fontId="69" fillId="0" borderId="0" xfId="13" applyFont="1" applyAlignment="1">
      <alignment horizontal="left"/>
    </xf>
    <xf numFmtId="0" fontId="94" fillId="0" borderId="0" xfId="13" applyFont="1" applyBorder="1" applyAlignment="1">
      <alignment horizontal="left"/>
    </xf>
    <xf numFmtId="0" fontId="78" fillId="0" borderId="0" xfId="13" applyFont="1" applyBorder="1" applyAlignment="1">
      <alignment horizontal="left"/>
    </xf>
    <xf numFmtId="179" fontId="126" fillId="0" borderId="6" xfId="0" applyNumberFormat="1" applyFont="1" applyFill="1" applyBorder="1" applyAlignment="1" applyProtection="1">
      <alignment horizontal="left"/>
    </xf>
    <xf numFmtId="0" fontId="78" fillId="0" borderId="0" xfId="13" applyFont="1" applyAlignment="1">
      <alignment horizontal="left"/>
    </xf>
    <xf numFmtId="0" fontId="68" fillId="0" borderId="0" xfId="13" applyFont="1" applyBorder="1" applyAlignment="1">
      <alignment horizontal="left"/>
    </xf>
    <xf numFmtId="0" fontId="68" fillId="0" borderId="0" xfId="13" applyFont="1" applyAlignment="1">
      <alignment horizontal="left"/>
    </xf>
    <xf numFmtId="0" fontId="71" fillId="0" borderId="0" xfId="13" applyFont="1" applyAlignment="1">
      <alignment horizontal="left"/>
    </xf>
    <xf numFmtId="0" fontId="103" fillId="0" borderId="0" xfId="13" applyFont="1" applyAlignment="1">
      <alignment horizontal="left"/>
    </xf>
    <xf numFmtId="0" fontId="72" fillId="0" borderId="0" xfId="13" applyFont="1" applyBorder="1" applyAlignment="1">
      <alignment horizontal="left"/>
    </xf>
    <xf numFmtId="0" fontId="78" fillId="0" borderId="18" xfId="13" applyFont="1" applyBorder="1" applyAlignment="1">
      <alignment horizontal="left"/>
    </xf>
    <xf numFmtId="0" fontId="98" fillId="6" borderId="6" xfId="13" applyFont="1" applyFill="1" applyBorder="1" applyAlignment="1">
      <alignment vertical="center"/>
    </xf>
    <xf numFmtId="0" fontId="98" fillId="0" borderId="6" xfId="13" applyFont="1" applyBorder="1" applyAlignment="1">
      <alignment vertical="center"/>
    </xf>
    <xf numFmtId="49" fontId="63" fillId="0" borderId="0" xfId="0" applyNumberFormat="1" applyFont="1" applyAlignment="1">
      <alignment vertical="top"/>
    </xf>
    <xf numFmtId="0" fontId="44" fillId="0" borderId="0" xfId="0" applyFont="1" applyFill="1" applyBorder="1" applyAlignment="1">
      <alignment horizontal="center" vertical="center"/>
    </xf>
    <xf numFmtId="1" fontId="8" fillId="0" borderId="22" xfId="0" applyNumberFormat="1" applyFont="1" applyFill="1" applyBorder="1" applyAlignment="1">
      <alignment vertical="center"/>
    </xf>
    <xf numFmtId="0" fontId="64" fillId="0" borderId="6" xfId="0" applyFont="1" applyFill="1" applyBorder="1" applyAlignment="1"/>
    <xf numFmtId="0" fontId="145" fillId="0" borderId="18" xfId="0" applyFont="1" applyFill="1" applyBorder="1" applyAlignment="1">
      <alignment horizontal="center" vertical="center"/>
    </xf>
    <xf numFmtId="0" fontId="145" fillId="12" borderId="0" xfId="0" applyFont="1" applyFill="1" applyBorder="1" applyAlignment="1">
      <alignment horizontal="center" vertical="center"/>
    </xf>
    <xf numFmtId="49" fontId="30" fillId="5" borderId="0" xfId="0" applyNumberFormat="1" applyFont="1" applyFill="1" applyBorder="1" applyAlignment="1">
      <alignment vertical="center"/>
    </xf>
    <xf numFmtId="49" fontId="30" fillId="5" borderId="14" xfId="0" applyNumberFormat="1" applyFont="1" applyFill="1" applyBorder="1" applyAlignment="1">
      <alignment vertical="center"/>
    </xf>
    <xf numFmtId="49" fontId="16" fillId="0" borderId="39" xfId="0" applyNumberFormat="1" applyFont="1" applyBorder="1" applyAlignment="1">
      <alignment vertical="center"/>
    </xf>
    <xf numFmtId="49" fontId="30" fillId="5" borderId="59" xfId="0" applyNumberFormat="1" applyFont="1" applyFill="1" applyBorder="1" applyAlignment="1">
      <alignment vertical="center"/>
    </xf>
    <xf numFmtId="49" fontId="30" fillId="5" borderId="60" xfId="0" applyNumberFormat="1" applyFont="1" applyFill="1" applyBorder="1" applyAlignment="1">
      <alignment vertical="center"/>
    </xf>
    <xf numFmtId="49" fontId="14" fillId="0" borderId="2" xfId="0" applyNumberFormat="1" applyFont="1" applyFill="1" applyBorder="1" applyAlignment="1">
      <alignment horizontal="left" vertical="center"/>
    </xf>
    <xf numFmtId="0" fontId="0" fillId="0" borderId="3" xfId="0" applyBorder="1"/>
    <xf numFmtId="0" fontId="0" fillId="0" borderId="3" xfId="0" applyBorder="1" applyAlignment="1">
      <alignment horizontal="center"/>
    </xf>
    <xf numFmtId="0" fontId="0" fillId="0" borderId="43" xfId="0" applyBorder="1" applyAlignment="1">
      <alignment horizontal="center"/>
    </xf>
    <xf numFmtId="0" fontId="0" fillId="0" borderId="8" xfId="0" applyBorder="1" applyAlignment="1">
      <alignment horizontal="center"/>
    </xf>
    <xf numFmtId="49" fontId="30" fillId="5" borderId="61" xfId="0" applyNumberFormat="1" applyFont="1" applyFill="1" applyBorder="1" applyAlignment="1">
      <alignment horizontal="center" vertical="center"/>
    </xf>
    <xf numFmtId="49" fontId="30" fillId="5" borderId="60" xfId="0" applyNumberFormat="1" applyFont="1" applyFill="1" applyBorder="1" applyAlignment="1">
      <alignment horizontal="center" vertical="center"/>
    </xf>
    <xf numFmtId="0" fontId="0" fillId="0" borderId="62" xfId="0" applyBorder="1"/>
    <xf numFmtId="0" fontId="0" fillId="0" borderId="2" xfId="0" applyBorder="1"/>
    <xf numFmtId="0" fontId="0" fillId="0" borderId="51" xfId="0" applyBorder="1" applyAlignment="1">
      <alignment horizontal="center"/>
    </xf>
    <xf numFmtId="49" fontId="54" fillId="0" borderId="7" xfId="0" applyNumberFormat="1" applyFont="1" applyFill="1" applyBorder="1" applyAlignment="1">
      <alignment horizontal="center" vertical="center"/>
    </xf>
    <xf numFmtId="0" fontId="26" fillId="0" borderId="6" xfId="0" applyFont="1" applyFill="1" applyBorder="1" applyAlignment="1">
      <alignment vertical="center"/>
    </xf>
    <xf numFmtId="0" fontId="146" fillId="0" borderId="0" xfId="0" applyFont="1" applyBorder="1" applyAlignment="1">
      <alignment vertical="center"/>
    </xf>
    <xf numFmtId="0" fontId="15" fillId="5" borderId="0" xfId="0" applyFont="1" applyFill="1" applyAlignment="1">
      <alignment vertical="center"/>
    </xf>
    <xf numFmtId="0" fontId="26" fillId="0" borderId="6" xfId="0" applyFont="1" applyFill="1" applyBorder="1" applyAlignment="1">
      <alignment horizontal="right" vertical="center"/>
    </xf>
    <xf numFmtId="0" fontId="26" fillId="0" borderId="6" xfId="0" applyFont="1" applyBorder="1" applyAlignment="1">
      <alignment horizontal="right" vertical="center"/>
    </xf>
    <xf numFmtId="0" fontId="8" fillId="0" borderId="18" xfId="0" applyFont="1" applyFill="1" applyBorder="1" applyAlignment="1">
      <alignment horizontal="center" vertical="center"/>
    </xf>
    <xf numFmtId="0" fontId="44" fillId="0" borderId="18" xfId="0" applyFont="1" applyFill="1" applyBorder="1" applyAlignment="1">
      <alignment horizontal="center" vertical="center"/>
    </xf>
    <xf numFmtId="49" fontId="25" fillId="0" borderId="37" xfId="0" applyNumberFormat="1" applyFont="1" applyFill="1" applyBorder="1" applyAlignment="1">
      <alignment horizontal="center" vertical="center"/>
    </xf>
    <xf numFmtId="49" fontId="8" fillId="0" borderId="36" xfId="0" applyNumberFormat="1" applyFont="1" applyFill="1" applyBorder="1" applyAlignment="1">
      <alignment horizontal="center" vertical="center"/>
    </xf>
    <xf numFmtId="49" fontId="8" fillId="0" borderId="35" xfId="0" applyNumberFormat="1" applyFont="1" applyFill="1" applyBorder="1" applyAlignment="1">
      <alignment horizontal="center" vertical="center"/>
    </xf>
    <xf numFmtId="49" fontId="8" fillId="0" borderId="42" xfId="0" applyNumberFormat="1" applyFont="1" applyFill="1" applyBorder="1" applyAlignment="1">
      <alignment horizontal="center" vertical="center"/>
    </xf>
    <xf numFmtId="0" fontId="19" fillId="0" borderId="11" xfId="0" applyFont="1" applyBorder="1" applyAlignment="1">
      <alignment vertical="center"/>
    </xf>
    <xf numFmtId="0" fontId="19" fillId="0" borderId="5" xfId="0" applyFont="1" applyBorder="1" applyAlignment="1">
      <alignment vertical="center"/>
    </xf>
    <xf numFmtId="0" fontId="19" fillId="0" borderId="17" xfId="0" applyFont="1" applyBorder="1" applyAlignment="1">
      <alignment vertical="center"/>
    </xf>
    <xf numFmtId="0" fontId="9" fillId="0" borderId="6" xfId="0" applyFont="1" applyBorder="1" applyAlignment="1">
      <alignment vertical="center"/>
    </xf>
    <xf numFmtId="49" fontId="25" fillId="2" borderId="0" xfId="0" applyNumberFormat="1" applyFont="1" applyFill="1" applyAlignment="1">
      <alignment vertical="center"/>
    </xf>
    <xf numFmtId="49" fontId="52" fillId="0" borderId="0" xfId="0" applyNumberFormat="1" applyFont="1" applyAlignment="1">
      <alignment horizontal="center" vertical="center"/>
    </xf>
    <xf numFmtId="0" fontId="8" fillId="0" borderId="0" xfId="0" applyFont="1"/>
    <xf numFmtId="49" fontId="25" fillId="0" borderId="7" xfId="0" applyNumberFormat="1" applyFont="1" applyFill="1" applyBorder="1" applyAlignment="1">
      <alignment vertical="center"/>
    </xf>
    <xf numFmtId="49" fontId="25" fillId="2" borderId="0" xfId="0" applyNumberFormat="1" applyFont="1" applyFill="1" applyAlignment="1">
      <alignment horizontal="right" vertical="center"/>
    </xf>
    <xf numFmtId="0" fontId="26" fillId="0" borderId="7" xfId="0" applyFont="1" applyBorder="1" applyAlignment="1">
      <alignment vertical="center"/>
    </xf>
    <xf numFmtId="0" fontId="26" fillId="0" borderId="0" xfId="0" applyFont="1" applyBorder="1" applyAlignment="1">
      <alignment vertical="top"/>
    </xf>
    <xf numFmtId="0" fontId="26" fillId="0" borderId="0" xfId="0" applyFont="1" applyBorder="1"/>
    <xf numFmtId="0" fontId="17" fillId="0" borderId="0" xfId="0" applyFont="1" applyBorder="1" applyAlignment="1">
      <alignment vertical="center"/>
    </xf>
    <xf numFmtId="0" fontId="0" fillId="0" borderId="0" xfId="0" applyBorder="1"/>
    <xf numFmtId="0" fontId="4" fillId="0" borderId="0" xfId="0" applyFont="1" applyAlignment="1">
      <alignment horizontal="center" vertical="top"/>
    </xf>
    <xf numFmtId="0" fontId="17" fillId="0" borderId="0" xfId="0" applyFont="1" applyAlignment="1">
      <alignment horizontal="center" vertical="center"/>
    </xf>
    <xf numFmtId="0" fontId="26" fillId="0" borderId="7" xfId="0" applyFont="1" applyBorder="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26" fillId="0" borderId="0" xfId="0" applyFont="1" applyAlignment="1">
      <alignment horizontal="center" vertical="top"/>
    </xf>
    <xf numFmtId="0" fontId="26" fillId="0" borderId="0" xfId="0" applyFont="1" applyAlignment="1">
      <alignment horizontal="center"/>
    </xf>
    <xf numFmtId="0" fontId="26" fillId="0" borderId="0" xfId="0" applyFont="1" applyAlignment="1">
      <alignment horizontal="center" vertical="center"/>
    </xf>
    <xf numFmtId="0" fontId="26" fillId="0" borderId="6" xfId="0" applyFont="1" applyFill="1" applyBorder="1" applyAlignment="1">
      <alignment horizontal="center" vertical="center"/>
    </xf>
    <xf numFmtId="1" fontId="40" fillId="5" borderId="18" xfId="0" applyNumberFormat="1" applyFont="1" applyFill="1" applyBorder="1" applyAlignment="1">
      <alignment horizontal="center" vertical="center"/>
    </xf>
    <xf numFmtId="0" fontId="151" fillId="13" borderId="6" xfId="0" applyFont="1" applyFill="1" applyBorder="1" applyAlignment="1">
      <alignment vertical="center"/>
    </xf>
    <xf numFmtId="0" fontId="152" fillId="13" borderId="6" xfId="0" applyFont="1" applyFill="1" applyBorder="1" applyAlignment="1">
      <alignment vertical="center"/>
    </xf>
    <xf numFmtId="0" fontId="152" fillId="13" borderId="7" xfId="0" applyFont="1" applyFill="1" applyBorder="1" applyAlignment="1">
      <alignment vertical="center"/>
    </xf>
    <xf numFmtId="0" fontId="152" fillId="13" borderId="7" xfId="0" applyFont="1" applyFill="1" applyBorder="1" applyAlignment="1">
      <alignment horizontal="center" vertical="center"/>
    </xf>
    <xf numFmtId="0" fontId="152" fillId="13" borderId="6" xfId="0" applyFont="1" applyFill="1" applyBorder="1" applyAlignment="1">
      <alignment horizontal="center" vertical="center"/>
    </xf>
    <xf numFmtId="0" fontId="26" fillId="13" borderId="6" xfId="0" applyFont="1" applyFill="1" applyBorder="1" applyAlignment="1">
      <alignment vertical="center"/>
    </xf>
    <xf numFmtId="0" fontId="26" fillId="13" borderId="6" xfId="0" applyFont="1" applyFill="1" applyBorder="1" applyAlignment="1">
      <alignment horizontal="center" vertical="center"/>
    </xf>
    <xf numFmtId="0" fontId="44" fillId="0" borderId="22" xfId="0" applyFont="1" applyBorder="1" applyAlignment="1">
      <alignment horizontal="left" vertical="center"/>
    </xf>
    <xf numFmtId="0" fontId="44" fillId="0" borderId="22" xfId="0" applyFont="1" applyBorder="1" applyAlignment="1">
      <alignment vertical="center"/>
    </xf>
    <xf numFmtId="49" fontId="25" fillId="0" borderId="37" xfId="0" applyNumberFormat="1" applyFont="1" applyFill="1" applyBorder="1" applyAlignment="1">
      <alignment vertical="center"/>
    </xf>
    <xf numFmtId="0" fontId="26" fillId="0" borderId="6" xfId="0" applyFont="1" applyBorder="1" applyAlignment="1" applyProtection="1">
      <alignment horizontal="center" vertical="center"/>
      <protection hidden="1"/>
    </xf>
    <xf numFmtId="0" fontId="26" fillId="14" borderId="6" xfId="0" applyFont="1" applyFill="1" applyBorder="1" applyAlignment="1">
      <alignment vertical="center"/>
    </xf>
    <xf numFmtId="0" fontId="26" fillId="14" borderId="6" xfId="0" applyNumberFormat="1" applyFont="1" applyFill="1" applyBorder="1" applyAlignment="1">
      <alignment vertical="center"/>
    </xf>
    <xf numFmtId="0" fontId="26" fillId="14" borderId="6" xfId="0" applyFont="1" applyFill="1" applyBorder="1" applyAlignment="1">
      <alignment horizontal="center" vertical="center"/>
    </xf>
    <xf numFmtId="1" fontId="15" fillId="0" borderId="0" xfId="0" applyNumberFormat="1" applyFont="1" applyAlignment="1">
      <alignment vertical="center"/>
    </xf>
    <xf numFmtId="0" fontId="15" fillId="0" borderId="0" xfId="0" applyFont="1" applyAlignment="1">
      <alignment vertical="center"/>
    </xf>
    <xf numFmtId="49" fontId="26" fillId="2" borderId="5" xfId="0" applyNumberFormat="1" applyFont="1" applyFill="1" applyBorder="1" applyAlignment="1">
      <alignment vertical="center"/>
    </xf>
    <xf numFmtId="49" fontId="26" fillId="2" borderId="0" xfId="0" applyNumberFormat="1" applyFont="1" applyFill="1" applyAlignment="1">
      <alignment vertical="center"/>
    </xf>
    <xf numFmtId="49" fontId="26" fillId="2" borderId="0" xfId="0" applyNumberFormat="1" applyFont="1" applyFill="1" applyAlignment="1">
      <alignment horizontal="center" vertical="center"/>
    </xf>
    <xf numFmtId="49" fontId="81" fillId="2" borderId="0" xfId="0" applyNumberFormat="1" applyFont="1" applyFill="1" applyAlignment="1">
      <alignment horizontal="left" vertical="center"/>
    </xf>
    <xf numFmtId="0" fontId="13" fillId="0" borderId="0" xfId="0" applyNumberFormat="1" applyFont="1" applyAlignment="1">
      <alignment horizontal="left"/>
    </xf>
    <xf numFmtId="1" fontId="137" fillId="0" borderId="0" xfId="0" applyNumberFormat="1" applyFont="1" applyAlignment="1">
      <alignment horizontal="left" vertical="center"/>
    </xf>
    <xf numFmtId="0" fontId="26" fillId="0" borderId="6" xfId="0" applyNumberFormat="1" applyFont="1" applyBorder="1" applyAlignment="1">
      <alignment horizontal="center" vertical="center"/>
    </xf>
    <xf numFmtId="1" fontId="18" fillId="0" borderId="0" xfId="0" applyNumberFormat="1" applyFont="1" applyBorder="1" applyAlignment="1">
      <alignment horizontal="center" vertical="center"/>
    </xf>
    <xf numFmtId="0" fontId="26" fillId="0" borderId="6" xfId="0" applyNumberFormat="1" applyFont="1" applyBorder="1" applyAlignment="1" applyProtection="1">
      <alignment horizontal="center" vertical="center"/>
      <protection hidden="1"/>
    </xf>
    <xf numFmtId="187" fontId="26" fillId="0" borderId="6" xfId="0" applyNumberFormat="1" applyFont="1" applyBorder="1" applyAlignment="1">
      <alignment horizontal="center" vertical="center"/>
    </xf>
    <xf numFmtId="1" fontId="44" fillId="5" borderId="0" xfId="0" applyNumberFormat="1" applyFont="1" applyFill="1" applyAlignment="1">
      <alignment vertical="center"/>
    </xf>
    <xf numFmtId="187" fontId="26" fillId="14" borderId="6" xfId="0" applyNumberFormat="1" applyFont="1" applyFill="1" applyBorder="1" applyAlignment="1">
      <alignment horizontal="center" vertical="center"/>
    </xf>
    <xf numFmtId="187" fontId="26" fillId="0" borderId="6" xfId="0" applyNumberFormat="1" applyFont="1" applyFill="1" applyBorder="1" applyAlignment="1">
      <alignment horizontal="center" vertical="center"/>
    </xf>
    <xf numFmtId="0" fontId="17" fillId="0" borderId="6" xfId="0" applyFont="1" applyBorder="1" applyAlignment="1">
      <alignment vertical="center"/>
    </xf>
    <xf numFmtId="0" fontId="123" fillId="0" borderId="0" xfId="0" applyFont="1" applyBorder="1" applyAlignment="1">
      <alignment vertical="top"/>
    </xf>
    <xf numFmtId="0" fontId="123" fillId="0" borderId="0" xfId="0" applyFont="1" applyAlignment="1">
      <alignment horizontal="left" vertical="top"/>
    </xf>
    <xf numFmtId="0" fontId="26" fillId="0" borderId="39" xfId="0" applyFont="1" applyBorder="1" applyAlignment="1">
      <alignment vertical="center"/>
    </xf>
    <xf numFmtId="0" fontId="26" fillId="0" borderId="37" xfId="0" applyFont="1" applyBorder="1" applyAlignment="1">
      <alignment vertical="center"/>
    </xf>
    <xf numFmtId="0" fontId="154" fillId="0" borderId="37" xfId="0" applyFont="1" applyBorder="1" applyAlignment="1">
      <alignment horizontal="center" vertical="center"/>
    </xf>
    <xf numFmtId="0" fontId="17" fillId="0" borderId="39" xfId="0" applyFont="1" applyBorder="1" applyAlignment="1">
      <alignment vertical="center"/>
    </xf>
    <xf numFmtId="49" fontId="44" fillId="5" borderId="6" xfId="0" applyNumberFormat="1" applyFont="1" applyFill="1" applyBorder="1" applyAlignment="1">
      <alignment vertical="center"/>
    </xf>
    <xf numFmtId="49" fontId="146" fillId="5" borderId="0" xfId="0" applyNumberFormat="1" applyFont="1" applyFill="1" applyAlignment="1">
      <alignment vertical="center"/>
    </xf>
    <xf numFmtId="0" fontId="100" fillId="0" borderId="32" xfId="13" applyFont="1" applyBorder="1" applyAlignment="1">
      <alignment horizontal="left"/>
    </xf>
    <xf numFmtId="0" fontId="100" fillId="0" borderId="32" xfId="13" applyFont="1" applyBorder="1" applyAlignment="1"/>
    <xf numFmtId="1" fontId="137" fillId="0" borderId="0" xfId="0" applyNumberFormat="1" applyFont="1" applyAlignment="1">
      <alignment horizontal="left" vertical="top"/>
    </xf>
    <xf numFmtId="1" fontId="137" fillId="0" borderId="0" xfId="0" applyNumberFormat="1" applyFont="1" applyAlignment="1">
      <alignment horizontal="left"/>
    </xf>
    <xf numFmtId="1" fontId="39" fillId="0" borderId="0" xfId="0" applyNumberFormat="1" applyFont="1" applyAlignment="1">
      <alignment horizontal="left" vertical="center"/>
    </xf>
    <xf numFmtId="0" fontId="137" fillId="0" borderId="0" xfId="0" applyFont="1" applyAlignment="1">
      <alignment vertical="top"/>
    </xf>
    <xf numFmtId="0" fontId="137" fillId="0" borderId="0" xfId="0" applyFont="1"/>
    <xf numFmtId="0" fontId="137" fillId="0" borderId="0" xfId="0" applyFont="1" applyAlignment="1">
      <alignment vertical="center"/>
    </xf>
    <xf numFmtId="0" fontId="39" fillId="0" borderId="0" xfId="0" applyFont="1" applyAlignment="1">
      <alignment vertical="center"/>
    </xf>
    <xf numFmtId="0" fontId="37" fillId="0" borderId="0" xfId="0" applyFont="1" applyAlignment="1">
      <alignment vertical="center"/>
    </xf>
    <xf numFmtId="49" fontId="157" fillId="0" borderId="0" xfId="0" applyNumberFormat="1" applyFont="1" applyAlignment="1">
      <alignment horizontal="left"/>
    </xf>
    <xf numFmtId="49" fontId="44" fillId="0" borderId="18" xfId="0" applyNumberFormat="1" applyFont="1" applyBorder="1" applyAlignment="1">
      <alignment horizontal="left" vertical="center"/>
    </xf>
    <xf numFmtId="0" fontId="149" fillId="7" borderId="7" xfId="0" applyFont="1" applyFill="1" applyBorder="1" applyAlignment="1">
      <alignment horizontal="right" vertical="center"/>
    </xf>
    <xf numFmtId="49" fontId="153" fillId="0" borderId="18" xfId="0" applyNumberFormat="1" applyFont="1" applyBorder="1" applyAlignment="1">
      <alignment horizontal="right" vertical="center"/>
    </xf>
    <xf numFmtId="49" fontId="25" fillId="0" borderId="18" xfId="0" applyNumberFormat="1" applyFont="1" applyFill="1" applyBorder="1" applyAlignment="1">
      <alignment horizontal="center" vertical="center"/>
    </xf>
    <xf numFmtId="49" fontId="153" fillId="0" borderId="0" xfId="0" applyNumberFormat="1" applyFont="1" applyAlignment="1">
      <alignment horizontal="right" vertical="center"/>
    </xf>
    <xf numFmtId="187" fontId="26" fillId="0" borderId="6" xfId="0" applyNumberFormat="1" applyFont="1" applyBorder="1" applyAlignment="1" applyProtection="1">
      <alignment horizontal="center" vertical="center"/>
      <protection hidden="1"/>
    </xf>
    <xf numFmtId="49" fontId="20" fillId="0" borderId="0" xfId="0" applyNumberFormat="1" applyFont="1" applyAlignment="1">
      <alignment vertical="top"/>
    </xf>
    <xf numFmtId="0" fontId="44" fillId="0" borderId="18" xfId="0" applyFont="1" applyBorder="1" applyAlignment="1">
      <alignment horizontal="center" vertical="center"/>
    </xf>
    <xf numFmtId="0" fontId="44" fillId="0" borderId="9" xfId="0" applyFont="1" applyBorder="1" applyAlignment="1">
      <alignment horizontal="center" vertical="center"/>
    </xf>
    <xf numFmtId="0" fontId="40" fillId="0" borderId="9" xfId="0" applyFont="1" applyBorder="1" applyAlignment="1">
      <alignment horizontal="center" vertical="center"/>
    </xf>
    <xf numFmtId="0" fontId="40" fillId="0" borderId="18" xfId="0" applyFont="1" applyBorder="1" applyAlignment="1">
      <alignment horizontal="center" vertical="center"/>
    </xf>
    <xf numFmtId="0" fontId="44" fillId="0" borderId="9" xfId="0" applyFont="1" applyBorder="1" applyAlignment="1">
      <alignment vertical="center"/>
    </xf>
    <xf numFmtId="49" fontId="45" fillId="0" borderId="22" xfId="0" applyNumberFormat="1" applyFont="1" applyBorder="1" applyAlignment="1">
      <alignment vertical="center"/>
    </xf>
    <xf numFmtId="49" fontId="45" fillId="0" borderId="0" xfId="0" applyNumberFormat="1" applyFont="1" applyAlignment="1">
      <alignment vertical="center"/>
    </xf>
    <xf numFmtId="49" fontId="16" fillId="2" borderId="0" xfId="0" applyNumberFormat="1" applyFont="1" applyFill="1" applyBorder="1" applyAlignment="1">
      <alignment horizontal="right" vertical="center"/>
    </xf>
    <xf numFmtId="0" fontId="84" fillId="0" borderId="0" xfId="0" applyFont="1"/>
    <xf numFmtId="1" fontId="40" fillId="0" borderId="0" xfId="0" applyNumberFormat="1" applyFont="1" applyFill="1" applyBorder="1" applyAlignment="1">
      <alignment horizontal="center" vertical="center"/>
    </xf>
    <xf numFmtId="49" fontId="13" fillId="0" borderId="0" xfId="0" applyNumberFormat="1" applyFont="1" applyAlignment="1">
      <alignment horizontal="center"/>
    </xf>
    <xf numFmtId="14" fontId="18" fillId="0" borderId="0" xfId="0" applyNumberFormat="1" applyFont="1" applyBorder="1" applyAlignment="1">
      <alignment horizontal="left" vertical="center"/>
    </xf>
    <xf numFmtId="0" fontId="125" fillId="0" borderId="6" xfId="0" applyFont="1" applyFill="1" applyBorder="1" applyAlignment="1"/>
    <xf numFmtId="49" fontId="14" fillId="4" borderId="6" xfId="0" applyNumberFormat="1" applyFont="1" applyFill="1" applyBorder="1" applyAlignment="1">
      <alignment horizontal="left" vertical="center"/>
    </xf>
    <xf numFmtId="49" fontId="26" fillId="2" borderId="0" xfId="0" applyNumberFormat="1" applyFont="1" applyFill="1" applyAlignment="1">
      <alignment horizontal="left" vertical="center"/>
    </xf>
    <xf numFmtId="190" fontId="19" fillId="0" borderId="0" xfId="0" applyNumberFormat="1" applyFont="1" applyAlignment="1">
      <alignment horizontal="center" vertical="center"/>
    </xf>
    <xf numFmtId="49" fontId="17" fillId="4" borderId="6" xfId="0" applyNumberFormat="1" applyFont="1" applyFill="1" applyBorder="1" applyAlignment="1">
      <alignment horizontal="left" vertical="center"/>
    </xf>
    <xf numFmtId="3" fontId="17" fillId="4" borderId="7" xfId="16" applyNumberFormat="1" applyFont="1" applyFill="1" applyBorder="1" applyAlignment="1" applyProtection="1">
      <alignment horizontal="left" vertical="center"/>
      <protection locked="0"/>
    </xf>
    <xf numFmtId="1" fontId="13" fillId="0" borderId="0" xfId="0" applyNumberFormat="1" applyFont="1" applyAlignment="1">
      <alignment horizontal="left" vertical="center"/>
    </xf>
    <xf numFmtId="49" fontId="14" fillId="0" borderId="0" xfId="0" applyNumberFormat="1" applyFont="1" applyBorder="1" applyAlignment="1">
      <alignment horizontal="left"/>
    </xf>
    <xf numFmtId="49" fontId="9" fillId="2" borderId="37" xfId="0" applyNumberFormat="1" applyFont="1" applyFill="1" applyBorder="1" applyAlignment="1">
      <alignment horizontal="left" vertical="center"/>
    </xf>
    <xf numFmtId="49" fontId="13" fillId="0" borderId="0" xfId="0" applyNumberFormat="1" applyFont="1" applyAlignment="1">
      <alignment horizontal="right"/>
    </xf>
    <xf numFmtId="49" fontId="13" fillId="2" borderId="0" xfId="0" applyNumberFormat="1" applyFont="1" applyFill="1" applyAlignment="1">
      <alignment horizontal="right"/>
    </xf>
    <xf numFmtId="0" fontId="136" fillId="0" borderId="0" xfId="0" applyFont="1" applyFill="1" applyBorder="1" applyAlignment="1">
      <alignment horizontal="left" vertical="top"/>
    </xf>
    <xf numFmtId="0" fontId="4" fillId="0" borderId="0" xfId="0" applyFont="1" applyFill="1" applyBorder="1" applyAlignment="1">
      <alignment vertical="top"/>
    </xf>
    <xf numFmtId="0" fontId="19" fillId="0" borderId="0" xfId="0" applyFont="1" applyFill="1" applyBorder="1"/>
    <xf numFmtId="0" fontId="9" fillId="0" borderId="0" xfId="0" applyFont="1" applyFill="1" applyBorder="1" applyAlignment="1">
      <alignment horizontal="center" vertical="center"/>
    </xf>
    <xf numFmtId="0" fontId="19" fillId="0" borderId="0"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center" vertical="center"/>
    </xf>
    <xf numFmtId="0" fontId="19" fillId="0" borderId="0" xfId="0" applyFont="1" applyBorder="1"/>
    <xf numFmtId="0" fontId="9" fillId="0" borderId="6" xfId="0" applyFont="1" applyFill="1" applyBorder="1" applyAlignment="1">
      <alignment vertical="center"/>
    </xf>
    <xf numFmtId="0" fontId="17" fillId="0" borderId="6" xfId="0" applyFont="1" applyFill="1" applyBorder="1" applyAlignment="1">
      <alignment horizontal="center" vertical="center"/>
    </xf>
    <xf numFmtId="0" fontId="26" fillId="0" borderId="6" xfId="0" applyFont="1" applyFill="1" applyBorder="1" applyAlignment="1" applyProtection="1">
      <alignment horizontal="center" vertical="center"/>
      <protection hidden="1"/>
    </xf>
    <xf numFmtId="49" fontId="9" fillId="0" borderId="0" xfId="0" applyNumberFormat="1" applyFont="1" applyAlignment="1">
      <alignment vertical="center"/>
    </xf>
    <xf numFmtId="1" fontId="137" fillId="0" borderId="0" xfId="0" applyNumberFormat="1" applyFont="1" applyBorder="1" applyAlignment="1">
      <alignment horizontal="left" vertical="center"/>
    </xf>
    <xf numFmtId="0" fontId="15" fillId="0" borderId="0" xfId="0" applyFont="1" applyFill="1" applyBorder="1" applyAlignment="1">
      <alignment vertical="top"/>
    </xf>
    <xf numFmtId="0" fontId="15" fillId="0" borderId="0" xfId="0" applyFont="1" applyFill="1" applyBorder="1"/>
    <xf numFmtId="0" fontId="15" fillId="0" borderId="0" xfId="0" applyFont="1" applyFill="1" applyBorder="1" applyAlignment="1">
      <alignment vertical="center"/>
    </xf>
    <xf numFmtId="0" fontId="160" fillId="0" borderId="0" xfId="0" applyFont="1" applyFill="1" applyBorder="1" applyAlignment="1">
      <alignment vertical="center"/>
    </xf>
    <xf numFmtId="0" fontId="15" fillId="0" borderId="0" xfId="0" applyFont="1" applyBorder="1" applyAlignment="1">
      <alignment vertical="center"/>
    </xf>
    <xf numFmtId="0" fontId="15" fillId="0" borderId="0" xfId="0" applyFont="1" applyBorder="1"/>
    <xf numFmtId="0" fontId="15" fillId="0" borderId="0" xfId="0" applyFont="1" applyAlignment="1">
      <alignment horizontal="center" vertical="top"/>
    </xf>
    <xf numFmtId="0" fontId="15" fillId="0" borderId="0" xfId="0" applyFont="1" applyAlignment="1">
      <alignment horizontal="center"/>
    </xf>
    <xf numFmtId="0" fontId="15" fillId="0" borderId="0" xfId="0" applyFont="1" applyAlignment="1">
      <alignment horizontal="center" vertical="center"/>
    </xf>
    <xf numFmtId="0" fontId="160" fillId="0" borderId="0" xfId="0" applyFont="1" applyAlignment="1">
      <alignment horizontal="center" vertical="center"/>
    </xf>
    <xf numFmtId="0" fontId="15" fillId="0" borderId="0" xfId="0" applyFont="1" applyBorder="1" applyAlignment="1">
      <alignment horizontal="center" vertical="center"/>
    </xf>
    <xf numFmtId="1" fontId="15" fillId="0" borderId="0" xfId="0" applyNumberFormat="1" applyFont="1" applyFill="1" applyBorder="1" applyAlignment="1">
      <alignment horizontal="center" vertical="center"/>
    </xf>
    <xf numFmtId="0" fontId="137" fillId="0" borderId="0" xfId="0" applyFont="1" applyFill="1" applyAlignment="1">
      <alignment vertical="top"/>
    </xf>
    <xf numFmtId="0" fontId="137" fillId="0" borderId="0" xfId="0" applyFont="1" applyFill="1"/>
    <xf numFmtId="0" fontId="137" fillId="0" borderId="0" xfId="0" applyFont="1" applyFill="1" applyAlignment="1">
      <alignment vertical="center"/>
    </xf>
    <xf numFmtId="0" fontId="39" fillId="0" borderId="0" xfId="0" applyFont="1" applyFill="1" applyAlignment="1">
      <alignment vertical="center"/>
    </xf>
    <xf numFmtId="1" fontId="137" fillId="0" borderId="0" xfId="0" applyNumberFormat="1" applyFont="1" applyFill="1" applyAlignment="1">
      <alignment vertical="center"/>
    </xf>
    <xf numFmtId="0" fontId="118" fillId="0" borderId="0" xfId="13" applyFont="1" applyBorder="1" applyAlignment="1">
      <alignment horizontal="right"/>
    </xf>
    <xf numFmtId="0" fontId="114" fillId="0" borderId="0" xfId="12" applyFont="1" applyBorder="1" applyAlignment="1">
      <alignment horizontal="right"/>
    </xf>
    <xf numFmtId="49" fontId="26" fillId="0" borderId="0" xfId="0" applyNumberFormat="1" applyFont="1" applyFill="1" applyAlignment="1">
      <alignment horizontal="left" vertical="top"/>
    </xf>
    <xf numFmtId="49" fontId="26" fillId="0" borderId="0" xfId="0" applyNumberFormat="1" applyFont="1" applyFill="1" applyAlignment="1">
      <alignment horizontal="right" vertical="top"/>
    </xf>
    <xf numFmtId="49" fontId="26" fillId="0" borderId="0" xfId="0" applyNumberFormat="1" applyFont="1" applyFill="1" applyAlignment="1">
      <alignment horizontal="right" vertical="center"/>
    </xf>
    <xf numFmtId="49" fontId="26" fillId="0" borderId="0" xfId="0" applyNumberFormat="1" applyFont="1" applyFill="1" applyBorder="1" applyAlignment="1">
      <alignment horizontal="right" vertical="center"/>
    </xf>
    <xf numFmtId="49" fontId="26" fillId="0" borderId="0" xfId="0" applyNumberFormat="1" applyFont="1" applyFill="1" applyBorder="1" applyAlignment="1">
      <alignment horizontal="left" vertical="center"/>
    </xf>
    <xf numFmtId="0" fontId="26" fillId="0" borderId="0" xfId="0" applyFont="1" applyAlignment="1">
      <alignment horizontal="left" vertical="top"/>
    </xf>
    <xf numFmtId="49" fontId="55" fillId="2" borderId="0" xfId="0" applyNumberFormat="1" applyFont="1" applyFill="1" applyAlignment="1">
      <alignment vertical="center"/>
    </xf>
    <xf numFmtId="49" fontId="45" fillId="0" borderId="18" xfId="0" applyNumberFormat="1" applyFont="1" applyBorder="1" applyAlignment="1">
      <alignment vertical="center"/>
    </xf>
    <xf numFmtId="49" fontId="45" fillId="0" borderId="9" xfId="0" applyNumberFormat="1" applyFont="1" applyBorder="1" applyAlignment="1">
      <alignment horizontal="left" vertical="center"/>
    </xf>
    <xf numFmtId="49" fontId="45" fillId="0" borderId="9" xfId="0" applyNumberFormat="1" applyFont="1" applyBorder="1" applyAlignment="1">
      <alignment vertical="center"/>
    </xf>
    <xf numFmtId="49" fontId="45" fillId="0" borderId="22" xfId="0" applyNumberFormat="1" applyFont="1" applyBorder="1" applyAlignment="1">
      <alignment horizontal="left" vertical="center"/>
    </xf>
    <xf numFmtId="49" fontId="56" fillId="0" borderId="9" xfId="0" applyNumberFormat="1" applyFont="1" applyBorder="1" applyAlignment="1">
      <alignment horizontal="right" vertical="center"/>
    </xf>
    <xf numFmtId="49" fontId="56" fillId="0" borderId="0" xfId="0" applyNumberFormat="1" applyFont="1" applyAlignment="1">
      <alignment horizontal="right" vertical="center"/>
    </xf>
    <xf numFmtId="0" fontId="56" fillId="0" borderId="9" xfId="0" applyNumberFormat="1" applyFont="1" applyBorder="1" applyAlignment="1">
      <alignment horizontal="right" vertical="center"/>
    </xf>
    <xf numFmtId="49" fontId="8" fillId="0" borderId="22"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9" fillId="13" borderId="6" xfId="0" applyFont="1" applyFill="1" applyBorder="1" applyAlignment="1">
      <alignment vertical="center"/>
    </xf>
    <xf numFmtId="0" fontId="31" fillId="13" borderId="6" xfId="0" applyFont="1" applyFill="1" applyBorder="1" applyAlignment="1">
      <alignment horizontal="center" vertical="center"/>
    </xf>
    <xf numFmtId="0" fontId="17" fillId="0" borderId="6" xfId="0" applyFont="1" applyBorder="1" applyAlignment="1">
      <alignment horizontal="center" vertical="center"/>
    </xf>
    <xf numFmtId="0" fontId="161" fillId="13" borderId="6" xfId="0" applyFont="1" applyFill="1" applyBorder="1" applyAlignment="1">
      <alignment horizontal="center" vertical="center"/>
    </xf>
    <xf numFmtId="2" fontId="17" fillId="0" borderId="6" xfId="0" applyNumberFormat="1" applyFont="1" applyBorder="1" applyAlignment="1">
      <alignment horizontal="center" vertical="center"/>
    </xf>
    <xf numFmtId="2" fontId="17" fillId="14" borderId="6" xfId="0" applyNumberFormat="1" applyFont="1" applyFill="1" applyBorder="1" applyAlignment="1">
      <alignment horizontal="center" vertical="center"/>
    </xf>
    <xf numFmtId="49" fontId="29" fillId="2" borderId="34" xfId="0" applyNumberFormat="1" applyFont="1" applyFill="1" applyBorder="1" applyAlignment="1">
      <alignment horizontal="center" wrapText="1"/>
    </xf>
    <xf numFmtId="0" fontId="6" fillId="0" borderId="6" xfId="0" applyFont="1" applyBorder="1" applyAlignment="1">
      <alignment horizontal="center" vertical="center"/>
    </xf>
    <xf numFmtId="14" fontId="18" fillId="0" borderId="0"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26" fillId="2" borderId="6" xfId="0" applyNumberFormat="1" applyFont="1" applyFill="1" applyBorder="1" applyAlignment="1">
      <alignment horizontal="center" wrapText="1"/>
    </xf>
    <xf numFmtId="14" fontId="26" fillId="2" borderId="6" xfId="0" applyNumberFormat="1" applyFont="1" applyFill="1" applyBorder="1" applyAlignment="1">
      <alignment horizontal="center" wrapText="1"/>
    </xf>
    <xf numFmtId="0" fontId="26" fillId="2" borderId="6" xfId="0" applyFont="1" applyFill="1" applyBorder="1" applyAlignment="1">
      <alignment horizontal="center" wrapText="1"/>
    </xf>
    <xf numFmtId="49" fontId="26" fillId="9" borderId="6" xfId="0" applyNumberFormat="1" applyFont="1" applyFill="1" applyBorder="1" applyAlignment="1">
      <alignment horizontal="center" wrapText="1"/>
    </xf>
    <xf numFmtId="49" fontId="15" fillId="0" borderId="0" xfId="0" applyNumberFormat="1" applyFont="1" applyBorder="1" applyAlignment="1">
      <alignment horizontal="center"/>
    </xf>
    <xf numFmtId="49" fontId="29" fillId="0" borderId="35" xfId="0" applyNumberFormat="1" applyFont="1" applyBorder="1" applyAlignment="1">
      <alignment vertical="center"/>
    </xf>
    <xf numFmtId="49" fontId="29" fillId="0" borderId="0" xfId="0" applyNumberFormat="1" applyFont="1" applyBorder="1" applyAlignment="1">
      <alignment horizontal="center" vertical="center"/>
    </xf>
    <xf numFmtId="49" fontId="29" fillId="0" borderId="0" xfId="0" applyNumberFormat="1" applyFont="1" applyBorder="1" applyAlignment="1">
      <alignment vertical="center"/>
    </xf>
    <xf numFmtId="49" fontId="33" fillId="0" borderId="0" xfId="0" applyNumberFormat="1" applyFont="1" applyBorder="1" applyAlignment="1">
      <alignment vertical="center"/>
    </xf>
    <xf numFmtId="49" fontId="33" fillId="0" borderId="0" xfId="0" applyNumberFormat="1" applyFont="1" applyBorder="1" applyAlignment="1">
      <alignment horizontal="left" vertical="center"/>
    </xf>
    <xf numFmtId="14" fontId="33" fillId="0" borderId="0" xfId="0" applyNumberFormat="1" applyFont="1" applyBorder="1" applyAlignment="1">
      <alignment horizontal="left" vertical="center"/>
    </xf>
    <xf numFmtId="49" fontId="33" fillId="0" borderId="34" xfId="0" applyNumberFormat="1" applyFont="1" applyBorder="1" applyAlignment="1">
      <alignment vertical="center"/>
    </xf>
    <xf numFmtId="49" fontId="29" fillId="0" borderId="0" xfId="0" applyNumberFormat="1" applyFont="1" applyBorder="1" applyAlignment="1">
      <alignment horizontal="left" vertical="center"/>
    </xf>
    <xf numFmtId="49" fontId="29" fillId="0" borderId="5" xfId="0" applyNumberFormat="1" applyFont="1" applyBorder="1" applyAlignment="1">
      <alignment horizontal="left" vertical="center"/>
    </xf>
    <xf numFmtId="49" fontId="29" fillId="0" borderId="34" xfId="0" applyNumberFormat="1" applyFont="1" applyBorder="1" applyAlignment="1">
      <alignment horizontal="left" vertical="center"/>
    </xf>
    <xf numFmtId="49" fontId="29" fillId="0" borderId="22" xfId="0" applyNumberFormat="1" applyFont="1" applyBorder="1" applyAlignment="1">
      <alignment horizontal="left" vertical="center"/>
    </xf>
    <xf numFmtId="49" fontId="26" fillId="2" borderId="6" xfId="0" applyNumberFormat="1" applyFont="1" applyFill="1" applyBorder="1" applyAlignment="1">
      <alignment horizontal="left" wrapText="1"/>
    </xf>
    <xf numFmtId="49" fontId="18" fillId="0" borderId="5" xfId="0" applyNumberFormat="1" applyFont="1" applyBorder="1" applyAlignment="1">
      <alignment horizontal="left" vertical="center"/>
    </xf>
    <xf numFmtId="49" fontId="26" fillId="0" borderId="6" xfId="0" applyNumberFormat="1" applyFont="1" applyFill="1" applyBorder="1" applyAlignment="1">
      <alignment horizontal="center" wrapText="1"/>
    </xf>
    <xf numFmtId="49" fontId="24" fillId="0" borderId="0" xfId="0" applyNumberFormat="1" applyFont="1" applyBorder="1" applyAlignment="1">
      <alignment horizontal="left" vertical="center"/>
    </xf>
    <xf numFmtId="49" fontId="15" fillId="0" borderId="0" xfId="0" applyNumberFormat="1" applyFont="1" applyBorder="1" applyAlignment="1">
      <alignment horizontal="left"/>
    </xf>
    <xf numFmtId="3" fontId="18" fillId="0" borderId="0" xfId="0" applyNumberFormat="1" applyFont="1" applyBorder="1" applyAlignment="1">
      <alignment horizontal="center" vertical="center"/>
    </xf>
    <xf numFmtId="49" fontId="29" fillId="2" borderId="56" xfId="0" applyNumberFormat="1" applyFont="1" applyFill="1" applyBorder="1" applyAlignment="1">
      <alignment horizontal="center" wrapText="1"/>
    </xf>
    <xf numFmtId="49" fontId="29" fillId="2" borderId="34" xfId="0" applyNumberFormat="1" applyFont="1" applyFill="1" applyBorder="1" applyAlignment="1">
      <alignment horizontal="centerContinuous" wrapText="1"/>
    </xf>
    <xf numFmtId="49" fontId="29" fillId="2" borderId="20" xfId="0" applyNumberFormat="1" applyFont="1" applyFill="1" applyBorder="1" applyAlignment="1">
      <alignment horizontal="centerContinuous" wrapText="1"/>
    </xf>
    <xf numFmtId="49" fontId="29" fillId="2" borderId="36" xfId="0" applyNumberFormat="1" applyFont="1" applyFill="1" applyBorder="1" applyAlignment="1">
      <alignment horizontal="centerContinuous" vertical="center" wrapText="1"/>
    </xf>
    <xf numFmtId="49" fontId="26" fillId="2" borderId="33" xfId="0" applyNumberFormat="1" applyFont="1" applyFill="1" applyBorder="1" applyAlignment="1">
      <alignment horizontal="center" wrapText="1"/>
    </xf>
    <xf numFmtId="49" fontId="26" fillId="2" borderId="9" xfId="0" applyNumberFormat="1" applyFont="1" applyFill="1" applyBorder="1" applyAlignment="1">
      <alignment horizontal="center" wrapText="1"/>
    </xf>
    <xf numFmtId="0" fontId="26" fillId="2" borderId="9" xfId="0" applyFont="1" applyFill="1" applyBorder="1" applyAlignment="1">
      <alignment horizontal="center" wrapText="1"/>
    </xf>
    <xf numFmtId="3" fontId="29" fillId="2" borderId="34" xfId="0" applyNumberFormat="1" applyFont="1" applyFill="1" applyBorder="1" applyAlignment="1">
      <alignment horizontal="centerContinuous" wrapText="1"/>
    </xf>
    <xf numFmtId="3" fontId="26" fillId="2" borderId="9" xfId="0" applyNumberFormat="1" applyFont="1" applyFill="1" applyBorder="1" applyAlignment="1">
      <alignment horizontal="center" wrapText="1"/>
    </xf>
    <xf numFmtId="0" fontId="120" fillId="2" borderId="9" xfId="0" applyFont="1" applyFill="1" applyBorder="1" applyAlignment="1">
      <alignment horizontal="center" wrapText="1"/>
    </xf>
    <xf numFmtId="49" fontId="8" fillId="2" borderId="9" xfId="0" applyNumberFormat="1" applyFont="1" applyFill="1" applyBorder="1" applyAlignment="1">
      <alignment horizontal="center" wrapText="1"/>
    </xf>
    <xf numFmtId="49" fontId="16" fillId="2" borderId="36" xfId="0" applyNumberFormat="1" applyFont="1" applyFill="1" applyBorder="1" applyAlignment="1">
      <alignment horizontal="left" vertical="center"/>
    </xf>
    <xf numFmtId="3" fontId="16" fillId="2" borderId="34" xfId="0" applyNumberFormat="1" applyFont="1" applyFill="1" applyBorder="1" applyAlignment="1">
      <alignment horizontal="left" vertical="center"/>
    </xf>
    <xf numFmtId="49" fontId="9" fillId="2" borderId="20" xfId="0" applyNumberFormat="1" applyFont="1" applyFill="1" applyBorder="1" applyAlignment="1">
      <alignment horizontal="left" vertical="center"/>
    </xf>
    <xf numFmtId="49" fontId="16" fillId="0" borderId="35" xfId="0" applyNumberFormat="1" applyFont="1" applyBorder="1" applyAlignment="1">
      <alignment horizontal="right" vertical="center"/>
    </xf>
    <xf numFmtId="3" fontId="16" fillId="0" borderId="0" xfId="0" applyNumberFormat="1" applyFont="1" applyBorder="1" applyAlignment="1">
      <alignment horizontal="right" vertical="center"/>
    </xf>
    <xf numFmtId="49" fontId="16" fillId="0" borderId="0" xfId="0" applyNumberFormat="1" applyFont="1" applyBorder="1" applyAlignment="1">
      <alignment horizontal="right" vertical="center"/>
    </xf>
    <xf numFmtId="49" fontId="9" fillId="5" borderId="22" xfId="0" applyNumberFormat="1" applyFont="1" applyFill="1" applyBorder="1" applyAlignment="1">
      <alignment horizontal="left" vertical="center"/>
    </xf>
    <xf numFmtId="49" fontId="18" fillId="0" borderId="42" xfId="0" applyNumberFormat="1" applyFont="1" applyBorder="1" applyAlignment="1">
      <alignment horizontal="right" vertical="center"/>
    </xf>
    <xf numFmtId="3" fontId="18" fillId="0" borderId="18" xfId="0" applyNumberFormat="1" applyFont="1" applyBorder="1" applyAlignment="1">
      <alignment horizontal="right" vertical="center"/>
    </xf>
    <xf numFmtId="49" fontId="18" fillId="0" borderId="18" xfId="0" applyNumberFormat="1" applyFont="1" applyBorder="1" applyAlignment="1">
      <alignment horizontal="right" vertical="center"/>
    </xf>
    <xf numFmtId="49" fontId="18" fillId="0" borderId="9" xfId="0" applyNumberFormat="1" applyFont="1" applyBorder="1" applyAlignment="1">
      <alignment horizontal="left" vertical="center"/>
    </xf>
    <xf numFmtId="0" fontId="35" fillId="0" borderId="33" xfId="0" applyFont="1" applyBorder="1" applyAlignment="1">
      <alignment horizontal="center" vertical="center"/>
    </xf>
    <xf numFmtId="0" fontId="19" fillId="0" borderId="7" xfId="0" applyFont="1" applyBorder="1" applyAlignment="1">
      <alignment horizontal="center" vertical="center"/>
    </xf>
    <xf numFmtId="49" fontId="9" fillId="2" borderId="34" xfId="0" applyNumberFormat="1" applyFont="1" applyFill="1" applyBorder="1" applyAlignment="1">
      <alignment horizontal="left" vertical="center"/>
    </xf>
    <xf numFmtId="49" fontId="23" fillId="2" borderId="35" xfId="0" applyNumberFormat="1" applyFont="1" applyFill="1" applyBorder="1" applyAlignment="1">
      <alignment horizontal="right" vertical="center"/>
    </xf>
    <xf numFmtId="49" fontId="23" fillId="2" borderId="22" xfId="0" applyNumberFormat="1" applyFont="1" applyFill="1" applyBorder="1" applyAlignment="1">
      <alignment horizontal="right" vertical="center"/>
    </xf>
    <xf numFmtId="49" fontId="18" fillId="0" borderId="9" xfId="0" applyNumberFormat="1" applyFont="1" applyBorder="1" applyAlignment="1">
      <alignment horizontal="right" vertical="center"/>
    </xf>
    <xf numFmtId="49" fontId="26" fillId="2" borderId="18" xfId="0" applyNumberFormat="1" applyFont="1" applyFill="1" applyBorder="1" applyAlignment="1">
      <alignment horizontal="center" wrapText="1"/>
    </xf>
    <xf numFmtId="0" fontId="26" fillId="2" borderId="33" xfId="0" applyFont="1" applyFill="1" applyBorder="1" applyAlignment="1">
      <alignment horizontal="center" wrapText="1"/>
    </xf>
    <xf numFmtId="0" fontId="26" fillId="2" borderId="10" xfId="0" applyFont="1" applyFill="1" applyBorder="1" applyAlignment="1">
      <alignment horizontal="center" wrapText="1"/>
    </xf>
    <xf numFmtId="0" fontId="26" fillId="2" borderId="18" xfId="0" applyFont="1" applyFill="1" applyBorder="1" applyAlignment="1">
      <alignment horizontal="center" wrapText="1"/>
    </xf>
    <xf numFmtId="49" fontId="18" fillId="0" borderId="18" xfId="0" applyNumberFormat="1" applyFont="1" applyBorder="1" applyAlignment="1">
      <alignment horizontal="center" vertical="center"/>
    </xf>
    <xf numFmtId="49" fontId="18" fillId="0" borderId="18" xfId="0" applyNumberFormat="1" applyFont="1" applyBorder="1" applyAlignment="1">
      <alignment horizontal="left" vertical="center"/>
    </xf>
    <xf numFmtId="49" fontId="13" fillId="10" borderId="0" xfId="0" applyNumberFormat="1" applyFont="1" applyFill="1" applyBorder="1" applyAlignment="1">
      <alignment horizontal="right" vertical="center"/>
    </xf>
    <xf numFmtId="49" fontId="22" fillId="2" borderId="0" xfId="0" applyNumberFormat="1" applyFont="1" applyFill="1" applyBorder="1" applyAlignment="1">
      <alignment horizontal="left" vertical="center"/>
    </xf>
    <xf numFmtId="178" fontId="125" fillId="0" borderId="0" xfId="0" applyNumberFormat="1" applyFont="1" applyFill="1" applyBorder="1" applyAlignment="1" applyProtection="1"/>
    <xf numFmtId="0" fontId="0" fillId="0" borderId="0" xfId="0" applyBorder="1" applyAlignment="1"/>
    <xf numFmtId="0" fontId="163" fillId="0" borderId="0" xfId="0" applyFont="1" applyAlignment="1"/>
    <xf numFmtId="49" fontId="19" fillId="0" borderId="0" xfId="0" applyNumberFormat="1" applyFont="1" applyAlignment="1"/>
    <xf numFmtId="49" fontId="162" fillId="10" borderId="0" xfId="0" applyNumberFormat="1" applyFont="1" applyFill="1" applyAlignment="1">
      <alignment vertical="center"/>
    </xf>
    <xf numFmtId="49" fontId="129" fillId="2" borderId="0" xfId="0" applyNumberFormat="1" applyFont="1" applyFill="1" applyAlignment="1">
      <alignment vertical="center"/>
    </xf>
    <xf numFmtId="49" fontId="26" fillId="2" borderId="18" xfId="0" applyNumberFormat="1" applyFont="1" applyFill="1" applyBorder="1" applyAlignment="1">
      <alignment wrapText="1"/>
    </xf>
    <xf numFmtId="0" fontId="26" fillId="2" borderId="42" xfId="0" applyFont="1" applyFill="1" applyBorder="1" applyAlignment="1">
      <alignment horizontal="center" wrapText="1"/>
    </xf>
    <xf numFmtId="0" fontId="8" fillId="2" borderId="9" xfId="0" applyFont="1" applyFill="1" applyBorder="1" applyAlignment="1">
      <alignment horizontal="center" wrapText="1"/>
    </xf>
    <xf numFmtId="0" fontId="8" fillId="2" borderId="18" xfId="0" applyFont="1" applyFill="1" applyBorder="1" applyAlignment="1">
      <alignment horizontal="center" wrapText="1"/>
    </xf>
    <xf numFmtId="49" fontId="26" fillId="2" borderId="7" xfId="0" applyNumberFormat="1" applyFont="1" applyFill="1" applyBorder="1" applyAlignment="1">
      <alignment horizontal="center" wrapText="1"/>
    </xf>
    <xf numFmtId="49" fontId="26" fillId="2" borderId="7" xfId="0" applyNumberFormat="1" applyFont="1" applyFill="1" applyBorder="1" applyAlignment="1">
      <alignment wrapText="1"/>
    </xf>
    <xf numFmtId="49" fontId="26" fillId="2" borderId="25" xfId="0" applyNumberFormat="1" applyFont="1" applyFill="1" applyBorder="1" applyAlignment="1">
      <alignment horizontal="center" wrapText="1"/>
    </xf>
    <xf numFmtId="179" fontId="19" fillId="0" borderId="44" xfId="0" applyNumberFormat="1" applyFont="1" applyFill="1" applyBorder="1" applyAlignment="1" applyProtection="1">
      <alignment horizontal="left"/>
    </xf>
    <xf numFmtId="49" fontId="26" fillId="9" borderId="25" xfId="0" applyNumberFormat="1" applyFont="1" applyFill="1" applyBorder="1" applyAlignment="1">
      <alignment horizontal="center" wrapText="1"/>
    </xf>
    <xf numFmtId="49" fontId="26" fillId="9" borderId="37" xfId="0" applyNumberFormat="1" applyFont="1" applyFill="1" applyBorder="1" applyAlignment="1">
      <alignment horizontal="center" wrapText="1"/>
    </xf>
    <xf numFmtId="0" fontId="6" fillId="0" borderId="33" xfId="0" applyFont="1" applyBorder="1" applyAlignment="1">
      <alignment horizontal="center" vertical="center"/>
    </xf>
    <xf numFmtId="0" fontId="6" fillId="0" borderId="42" xfId="0" applyFont="1" applyBorder="1" applyAlignment="1">
      <alignment horizontal="center" vertical="center"/>
    </xf>
    <xf numFmtId="0" fontId="68" fillId="0" borderId="0" xfId="14" applyFont="1" applyFill="1"/>
    <xf numFmtId="0" fontId="137" fillId="0" borderId="0" xfId="0" applyFont="1" applyFill="1" applyBorder="1" applyAlignment="1">
      <alignment vertical="center"/>
    </xf>
    <xf numFmtId="0" fontId="17" fillId="0" borderId="33" xfId="0" applyFont="1" applyBorder="1" applyAlignment="1">
      <alignment horizontal="center" vertical="center"/>
    </xf>
    <xf numFmtId="1" fontId="158" fillId="0" borderId="0" xfId="0" applyNumberFormat="1" applyFont="1" applyFill="1" applyBorder="1" applyAlignment="1" applyProtection="1"/>
    <xf numFmtId="0" fontId="61" fillId="0" borderId="33" xfId="0" applyFont="1" applyBorder="1" applyAlignment="1">
      <alignment horizontal="center" vertical="center"/>
    </xf>
    <xf numFmtId="49" fontId="81" fillId="0" borderId="0" xfId="0" applyNumberFormat="1" applyFont="1" applyBorder="1" applyAlignment="1">
      <alignment vertical="center"/>
    </xf>
    <xf numFmtId="3" fontId="18" fillId="0" borderId="0" xfId="0" applyNumberFormat="1" applyFont="1" applyBorder="1" applyAlignment="1">
      <alignment horizontal="right" vertical="center"/>
    </xf>
    <xf numFmtId="3" fontId="15" fillId="10" borderId="6" xfId="0" applyNumberFormat="1" applyFont="1" applyFill="1" applyBorder="1" applyAlignment="1">
      <alignment horizontal="center" vertical="center"/>
    </xf>
    <xf numFmtId="1" fontId="40" fillId="5" borderId="0" xfId="0" applyNumberFormat="1" applyFont="1" applyFill="1" applyBorder="1" applyAlignment="1">
      <alignment horizontal="center" vertical="center"/>
    </xf>
    <xf numFmtId="187" fontId="26" fillId="0" borderId="0" xfId="0" applyNumberFormat="1" applyFont="1" applyFill="1" applyBorder="1" applyAlignment="1">
      <alignment vertical="center"/>
    </xf>
    <xf numFmtId="187" fontId="26" fillId="0" borderId="0" xfId="0" applyNumberFormat="1" applyFont="1" applyBorder="1" applyAlignment="1">
      <alignment vertical="center"/>
    </xf>
    <xf numFmtId="0" fontId="165" fillId="0" borderId="0" xfId="14" applyFont="1" applyBorder="1"/>
    <xf numFmtId="0" fontId="166" fillId="0" borderId="0" xfId="14" applyFont="1" applyBorder="1"/>
    <xf numFmtId="49" fontId="168" fillId="0" borderId="0" xfId="0" applyNumberFormat="1" applyFont="1" applyFill="1" applyBorder="1" applyAlignment="1">
      <alignment horizontal="center" vertical="center"/>
    </xf>
    <xf numFmtId="1" fontId="168" fillId="0" borderId="0" xfId="0" applyNumberFormat="1" applyFont="1" applyFill="1" applyBorder="1" applyAlignment="1">
      <alignment horizontal="center" vertical="center"/>
    </xf>
    <xf numFmtId="0" fontId="137" fillId="0" borderId="0" xfId="0" applyFont="1" applyFill="1" applyBorder="1" applyAlignment="1">
      <alignment horizontal="right" vertical="center"/>
    </xf>
    <xf numFmtId="0" fontId="137" fillId="0" borderId="0" xfId="0" applyFont="1" applyBorder="1" applyAlignment="1">
      <alignment horizontal="right" vertical="center"/>
    </xf>
    <xf numFmtId="0" fontId="137" fillId="0" borderId="0" xfId="0" applyFont="1" applyBorder="1" applyAlignment="1">
      <alignment vertical="center"/>
    </xf>
    <xf numFmtId="0" fontId="169" fillId="0" borderId="0" xfId="14" applyFont="1" applyBorder="1"/>
    <xf numFmtId="0" fontId="166" fillId="0" borderId="0" xfId="14" applyFont="1" applyFill="1" applyBorder="1"/>
    <xf numFmtId="49" fontId="37" fillId="0" borderId="0" xfId="0" applyNumberFormat="1" applyFont="1" applyFill="1" applyAlignment="1">
      <alignment horizontal="left" vertical="center"/>
    </xf>
    <xf numFmtId="49" fontId="53" fillId="0" borderId="0" xfId="0" applyNumberFormat="1" applyFont="1" applyAlignment="1">
      <alignment horizontal="center" vertical="center"/>
    </xf>
    <xf numFmtId="0" fontId="45" fillId="0" borderId="18" xfId="0" applyFont="1" applyBorder="1" applyAlignment="1">
      <alignment vertical="center"/>
    </xf>
    <xf numFmtId="0" fontId="45" fillId="0" borderId="9" xfId="0" applyFont="1" applyBorder="1" applyAlignment="1">
      <alignment vertical="center"/>
    </xf>
    <xf numFmtId="1" fontId="45" fillId="0" borderId="9" xfId="0" applyNumberFormat="1" applyFont="1" applyBorder="1" applyAlignment="1">
      <alignment vertical="center"/>
    </xf>
    <xf numFmtId="0" fontId="45" fillId="5" borderId="22" xfId="0" applyFont="1" applyFill="1" applyBorder="1" applyAlignment="1">
      <alignment vertical="center"/>
    </xf>
    <xf numFmtId="0" fontId="45" fillId="5" borderId="9" xfId="0" applyFont="1" applyFill="1" applyBorder="1" applyAlignment="1">
      <alignment vertical="center"/>
    </xf>
    <xf numFmtId="0" fontId="56" fillId="0" borderId="0" xfId="0" applyFont="1" applyAlignment="1">
      <alignment vertical="center"/>
    </xf>
    <xf numFmtId="0" fontId="48" fillId="7" borderId="0" xfId="0" applyFont="1" applyFill="1" applyAlignment="1">
      <alignment horizontal="right" vertical="center"/>
    </xf>
    <xf numFmtId="0" fontId="45" fillId="5" borderId="18" xfId="0" applyFont="1" applyFill="1" applyBorder="1" applyAlignment="1">
      <alignment vertical="center"/>
    </xf>
    <xf numFmtId="0" fontId="45" fillId="5" borderId="0" xfId="0" applyFont="1" applyFill="1" applyBorder="1" applyAlignment="1">
      <alignment vertical="center"/>
    </xf>
    <xf numFmtId="49" fontId="55" fillId="0" borderId="37" xfId="0" applyNumberFormat="1" applyFont="1" applyFill="1" applyBorder="1" applyAlignment="1">
      <alignment horizontal="left" vertical="center"/>
    </xf>
    <xf numFmtId="49" fontId="55" fillId="0" borderId="34" xfId="0" applyNumberFormat="1" applyFont="1" applyFill="1" applyBorder="1" applyAlignment="1">
      <alignment vertical="center"/>
    </xf>
    <xf numFmtId="1" fontId="45" fillId="5" borderId="18" xfId="0" applyNumberFormat="1" applyFont="1" applyFill="1" applyBorder="1" applyAlignment="1">
      <alignment vertical="center"/>
    </xf>
    <xf numFmtId="0" fontId="45" fillId="0" borderId="9" xfId="0" applyFont="1" applyBorder="1" applyAlignment="1">
      <alignment horizontal="right" vertical="center"/>
    </xf>
    <xf numFmtId="0" fontId="48" fillId="7" borderId="18" xfId="0" applyFont="1" applyFill="1" applyBorder="1" applyAlignment="1">
      <alignment horizontal="right" vertical="center"/>
    </xf>
    <xf numFmtId="0" fontId="48" fillId="7" borderId="9" xfId="0" applyFont="1" applyFill="1" applyBorder="1" applyAlignment="1">
      <alignment horizontal="right" vertical="center"/>
    </xf>
    <xf numFmtId="49" fontId="40" fillId="0" borderId="0" xfId="0" applyNumberFormat="1" applyFont="1" applyFill="1" applyBorder="1" applyAlignment="1">
      <alignment horizontal="center" vertical="center"/>
    </xf>
    <xf numFmtId="49" fontId="40" fillId="5" borderId="18" xfId="0" applyNumberFormat="1" applyFont="1" applyFill="1" applyBorder="1" applyAlignment="1">
      <alignment horizontal="left" vertical="center"/>
    </xf>
    <xf numFmtId="0" fontId="168" fillId="0" borderId="9" xfId="0" applyFont="1" applyBorder="1" applyAlignment="1">
      <alignment horizontal="center" vertical="center"/>
    </xf>
    <xf numFmtId="0" fontId="168" fillId="0" borderId="18" xfId="0" applyFont="1" applyBorder="1" applyAlignment="1">
      <alignment horizontal="center" vertical="center"/>
    </xf>
    <xf numFmtId="1" fontId="45" fillId="0" borderId="18" xfId="0" applyNumberFormat="1" applyFont="1" applyBorder="1" applyAlignment="1">
      <alignment vertical="center"/>
    </xf>
    <xf numFmtId="1" fontId="45" fillId="0" borderId="9" xfId="0" applyNumberFormat="1" applyFont="1" applyBorder="1" applyAlignment="1">
      <alignment horizontal="right" vertical="center"/>
    </xf>
    <xf numFmtId="0" fontId="45" fillId="0" borderId="9" xfId="0" applyNumberFormat="1" applyFont="1" applyBorder="1" applyAlignment="1">
      <alignment horizontal="right" vertical="center"/>
    </xf>
    <xf numFmtId="49" fontId="45" fillId="0" borderId="9" xfId="0" applyNumberFormat="1" applyFont="1" applyBorder="1" applyAlignment="1">
      <alignment horizontal="right" vertical="center"/>
    </xf>
    <xf numFmtId="49" fontId="40" fillId="5" borderId="0" xfId="0" applyNumberFormat="1" applyFont="1" applyFill="1" applyBorder="1" applyAlignment="1">
      <alignment vertical="center"/>
    </xf>
    <xf numFmtId="0" fontId="170" fillId="0" borderId="0" xfId="14" applyFont="1" applyBorder="1" applyAlignment="1">
      <alignment horizontal="left"/>
    </xf>
    <xf numFmtId="0" fontId="119" fillId="0" borderId="0" xfId="0" applyFont="1" applyFill="1" applyBorder="1" applyAlignment="1">
      <alignment horizontal="center" vertical="center"/>
    </xf>
    <xf numFmtId="0" fontId="171" fillId="0" borderId="0" xfId="14" applyFont="1"/>
    <xf numFmtId="0" fontId="81" fillId="0" borderId="0" xfId="14" applyFont="1" applyAlignment="1"/>
    <xf numFmtId="0" fontId="137" fillId="0" borderId="0" xfId="14" applyFont="1" applyAlignment="1"/>
    <xf numFmtId="0" fontId="81" fillId="0" borderId="0" xfId="14" applyFont="1" applyAlignment="1">
      <alignment horizontal="center"/>
    </xf>
    <xf numFmtId="0" fontId="174" fillId="0" borderId="0" xfId="14" applyFont="1" applyFill="1" applyAlignment="1"/>
    <xf numFmtId="0" fontId="175" fillId="0" borderId="0" xfId="14" applyFont="1"/>
    <xf numFmtId="0" fontId="176" fillId="0" borderId="0" xfId="14" applyFont="1" applyAlignment="1">
      <alignment horizontal="center"/>
    </xf>
    <xf numFmtId="0" fontId="177" fillId="0" borderId="0" xfId="14" applyFont="1" applyAlignment="1">
      <alignment horizontal="left"/>
    </xf>
    <xf numFmtId="0" fontId="178" fillId="0" borderId="0" xfId="14" applyFont="1" applyAlignment="1"/>
    <xf numFmtId="0" fontId="179" fillId="0" borderId="0" xfId="14" applyFont="1" applyBorder="1" applyAlignment="1">
      <alignment horizontal="center"/>
    </xf>
    <xf numFmtId="0" fontId="180" fillId="0" borderId="0" xfId="14" applyFont="1" applyAlignment="1">
      <alignment horizontal="left"/>
    </xf>
    <xf numFmtId="0" fontId="181" fillId="0" borderId="0" xfId="14" applyFont="1" applyAlignment="1">
      <alignment horizontal="left"/>
    </xf>
    <xf numFmtId="0" fontId="81" fillId="0" borderId="0" xfId="14" applyFont="1" applyBorder="1" applyAlignment="1"/>
    <xf numFmtId="0" fontId="181" fillId="0" borderId="0" xfId="14" applyFont="1" applyBorder="1" applyAlignment="1">
      <alignment horizontal="left"/>
    </xf>
    <xf numFmtId="0" fontId="182" fillId="0" borderId="0" xfId="14" applyFont="1" applyBorder="1" applyAlignment="1"/>
    <xf numFmtId="0" fontId="183" fillId="0" borderId="0" xfId="14" applyFont="1" applyBorder="1" applyAlignment="1"/>
    <xf numFmtId="0" fontId="183" fillId="0" borderId="0" xfId="14" applyFont="1" applyBorder="1" applyAlignment="1">
      <alignment horizontal="center"/>
    </xf>
    <xf numFmtId="0" fontId="183" fillId="0" borderId="0" xfId="14" applyFont="1" applyBorder="1" applyAlignment="1">
      <alignment horizontal="left"/>
    </xf>
    <xf numFmtId="14" fontId="178" fillId="0" borderId="0" xfId="14" applyNumberFormat="1" applyFont="1" applyBorder="1" applyAlignment="1">
      <alignment horizontal="center"/>
    </xf>
    <xf numFmtId="0" fontId="195" fillId="0" borderId="0" xfId="14" applyFont="1" applyBorder="1"/>
    <xf numFmtId="0" fontId="197" fillId="0" borderId="0" xfId="14" applyFont="1" applyAlignment="1">
      <alignment horizontal="center"/>
    </xf>
    <xf numFmtId="0" fontId="53" fillId="0" borderId="0" xfId="0" applyFont="1" applyAlignment="1">
      <alignment horizontal="right" vertical="center"/>
    </xf>
    <xf numFmtId="0" fontId="136" fillId="0" borderId="18" xfId="14" applyFont="1" applyBorder="1" applyAlignment="1">
      <alignment horizontal="left"/>
    </xf>
    <xf numFmtId="0" fontId="4" fillId="0" borderId="18" xfId="14" applyFont="1" applyBorder="1" applyAlignment="1">
      <alignment horizontal="left"/>
    </xf>
    <xf numFmtId="0" fontId="123" fillId="0" borderId="0" xfId="14" applyFont="1" applyBorder="1" applyAlignment="1">
      <alignment horizontal="center"/>
    </xf>
    <xf numFmtId="0" fontId="185" fillId="0" borderId="0" xfId="14" applyFont="1" applyAlignment="1">
      <alignment horizontal="center"/>
    </xf>
    <xf numFmtId="0" fontId="27" fillId="0" borderId="34" xfId="14" applyFont="1" applyBorder="1" applyAlignment="1">
      <alignment horizontal="center" vertical="top"/>
    </xf>
    <xf numFmtId="0" fontId="123" fillId="0" borderId="35" xfId="14" applyFont="1" applyBorder="1" applyAlignment="1">
      <alignment horizontal="center"/>
    </xf>
    <xf numFmtId="0" fontId="4" fillId="0" borderId="35" xfId="14" applyFont="1" applyBorder="1" applyAlignment="1">
      <alignment horizontal="center" vertical="top"/>
    </xf>
    <xf numFmtId="0" fontId="4" fillId="0" borderId="0" xfId="14" applyFont="1" applyBorder="1" applyAlignment="1">
      <alignment horizontal="center" vertical="top"/>
    </xf>
    <xf numFmtId="0" fontId="27" fillId="0" borderId="0" xfId="14" applyFont="1" applyBorder="1" applyAlignment="1">
      <alignment horizontal="center" vertical="top"/>
    </xf>
    <xf numFmtId="0" fontId="27" fillId="0" borderId="34" xfId="14" applyFont="1" applyBorder="1" applyAlignment="1">
      <alignment horizontal="center"/>
    </xf>
    <xf numFmtId="0" fontId="122" fillId="0" borderId="18" xfId="14" applyFont="1" applyFill="1" applyBorder="1" applyAlignment="1">
      <alignment horizontal="right"/>
    </xf>
    <xf numFmtId="0" fontId="4" fillId="0" borderId="0" xfId="14" applyFont="1" applyBorder="1" applyAlignment="1">
      <alignment horizontal="center"/>
    </xf>
    <xf numFmtId="0" fontId="27" fillId="0" borderId="0" xfId="14" applyFont="1" applyBorder="1"/>
    <xf numFmtId="0" fontId="136" fillId="0" borderId="0" xfId="14" applyFont="1" applyBorder="1" applyAlignment="1">
      <alignment horizontal="left" vertical="top"/>
    </xf>
    <xf numFmtId="0" fontId="137" fillId="0" borderId="0" xfId="14" applyFont="1" applyFill="1" applyBorder="1" applyAlignment="1"/>
    <xf numFmtId="0" fontId="175" fillId="0" borderId="35" xfId="14" applyFont="1" applyBorder="1"/>
    <xf numFmtId="0" fontId="188" fillId="0" borderId="0" xfId="14" applyFont="1" applyBorder="1" applyAlignment="1">
      <alignment horizontal="center"/>
    </xf>
    <xf numFmtId="0" fontId="11" fillId="0" borderId="0" xfId="14" applyFont="1" applyAlignment="1">
      <alignment horizontal="center"/>
    </xf>
    <xf numFmtId="0" fontId="189" fillId="0" borderId="0" xfId="14" applyFont="1" applyAlignment="1">
      <alignment horizontal="center"/>
    </xf>
    <xf numFmtId="0" fontId="187" fillId="0" borderId="0" xfId="14" applyFont="1" applyBorder="1" applyAlignment="1">
      <alignment horizontal="center"/>
    </xf>
    <xf numFmtId="0" fontId="11" fillId="0" borderId="0" xfId="14" applyFont="1" applyBorder="1" applyAlignment="1">
      <alignment horizontal="center"/>
    </xf>
    <xf numFmtId="0" fontId="189" fillId="0" borderId="0" xfId="14" applyFont="1" applyBorder="1" applyAlignment="1">
      <alignment horizontal="center"/>
    </xf>
    <xf numFmtId="0" fontId="136" fillId="0" borderId="8" xfId="14" applyFont="1" applyBorder="1" applyAlignment="1">
      <alignment horizontal="left"/>
    </xf>
    <xf numFmtId="0" fontId="137" fillId="0" borderId="16" xfId="14" applyFont="1" applyFill="1" applyBorder="1" applyAlignment="1"/>
    <xf numFmtId="0" fontId="27" fillId="0" borderId="0" xfId="14" applyFont="1" applyBorder="1" applyAlignment="1">
      <alignment horizontal="center"/>
    </xf>
    <xf numFmtId="0" fontId="136" fillId="0" borderId="0" xfId="14" applyFont="1" applyBorder="1" applyAlignment="1">
      <alignment horizontal="left"/>
    </xf>
    <xf numFmtId="0" fontId="186" fillId="0" borderId="0" xfId="14" applyFont="1" applyBorder="1" applyAlignment="1">
      <alignment horizontal="left"/>
    </xf>
    <xf numFmtId="0" fontId="27" fillId="0" borderId="20" xfId="14" applyFont="1" applyBorder="1" applyAlignment="1">
      <alignment horizontal="center" vertical="top"/>
    </xf>
    <xf numFmtId="0" fontId="185" fillId="0" borderId="0" xfId="14" applyFont="1" applyBorder="1" applyAlignment="1">
      <alignment horizontal="center"/>
    </xf>
    <xf numFmtId="0" fontId="4" fillId="0" borderId="0" xfId="14" applyFont="1" applyAlignment="1">
      <alignment horizontal="center" vertical="top"/>
    </xf>
    <xf numFmtId="0" fontId="20" fillId="0" borderId="0" xfId="14" applyFont="1" applyBorder="1" applyAlignment="1">
      <alignment horizontal="center"/>
    </xf>
    <xf numFmtId="0" fontId="20" fillId="0" borderId="0" xfId="14" applyFont="1" applyBorder="1"/>
    <xf numFmtId="0" fontId="20" fillId="0" borderId="0" xfId="14" applyFont="1" applyBorder="1" applyAlignment="1">
      <alignment horizontal="left"/>
    </xf>
    <xf numFmtId="0" fontId="4" fillId="0" borderId="0" xfId="14" applyFont="1" applyBorder="1"/>
    <xf numFmtId="0" fontId="190" fillId="0" borderId="0" xfId="14" applyFont="1" applyBorder="1" applyAlignment="1">
      <alignment horizontal="center"/>
    </xf>
    <xf numFmtId="0" fontId="191" fillId="0" borderId="0" xfId="14" applyFont="1" applyBorder="1" applyAlignment="1">
      <alignment horizontal="center"/>
    </xf>
    <xf numFmtId="0" fontId="123" fillId="0" borderId="0" xfId="14" applyFont="1" applyBorder="1"/>
    <xf numFmtId="0" fontId="123" fillId="0" borderId="0" xfId="14" applyFont="1" applyBorder="1" applyAlignment="1">
      <alignment horizontal="right"/>
    </xf>
    <xf numFmtId="0" fontId="192" fillId="0" borderId="0" xfId="14" applyFont="1"/>
    <xf numFmtId="0" fontId="193" fillId="0" borderId="0" xfId="14" applyFont="1"/>
    <xf numFmtId="0" fontId="179" fillId="0" borderId="0" xfId="14" applyFont="1" applyAlignment="1">
      <alignment horizontal="center"/>
    </xf>
    <xf numFmtId="0" fontId="179" fillId="0" borderId="0" xfId="14" applyFont="1" applyBorder="1"/>
    <xf numFmtId="0" fontId="81" fillId="0" borderId="18" xfId="14" applyFont="1" applyBorder="1" applyAlignment="1"/>
    <xf numFmtId="0" fontId="194" fillId="0" borderId="0" xfId="14" applyFont="1" applyBorder="1" applyAlignment="1">
      <alignment horizontal="left" vertical="center"/>
    </xf>
    <xf numFmtId="0" fontId="81" fillId="0" borderId="0" xfId="14" applyFont="1" applyBorder="1"/>
    <xf numFmtId="0" fontId="176" fillId="0" borderId="0" xfId="14" applyFont="1" applyAlignment="1">
      <alignment horizontal="left"/>
    </xf>
    <xf numFmtId="0" fontId="176" fillId="0" borderId="0" xfId="14" applyFont="1" applyAlignment="1">
      <alignment horizontal="right"/>
    </xf>
    <xf numFmtId="0" fontId="194" fillId="0" borderId="18" xfId="14" applyFont="1" applyBorder="1" applyAlignment="1"/>
    <xf numFmtId="0" fontId="195" fillId="0" borderId="18" xfId="14" applyFont="1" applyBorder="1" applyAlignment="1"/>
    <xf numFmtId="0" fontId="195" fillId="0" borderId="42" xfId="14" applyFont="1" applyBorder="1" applyAlignment="1">
      <alignment horizontal="center"/>
    </xf>
    <xf numFmtId="0" fontId="195" fillId="0" borderId="18" xfId="14" applyFont="1" applyBorder="1" applyAlignment="1">
      <alignment horizontal="center"/>
    </xf>
    <xf numFmtId="0" fontId="174" fillId="0" borderId="18" xfId="14" applyFont="1" applyFill="1" applyBorder="1" applyAlignment="1"/>
    <xf numFmtId="0" fontId="195" fillId="0" borderId="37" xfId="14" applyFont="1" applyBorder="1" applyAlignment="1">
      <alignment horizontal="center"/>
    </xf>
    <xf numFmtId="0" fontId="174" fillId="0" borderId="37" xfId="14" applyFont="1" applyFill="1" applyBorder="1" applyAlignment="1"/>
    <xf numFmtId="0" fontId="194" fillId="0" borderId="37" xfId="14" applyFont="1" applyBorder="1" applyAlignment="1">
      <alignment horizontal="left"/>
    </xf>
    <xf numFmtId="0" fontId="198" fillId="0" borderId="0" xfId="14" applyFont="1" applyBorder="1" applyAlignment="1">
      <alignment horizontal="right"/>
    </xf>
    <xf numFmtId="0" fontId="199" fillId="0" borderId="0" xfId="14" applyFont="1" applyAlignment="1">
      <alignment horizontal="left"/>
    </xf>
    <xf numFmtId="0" fontId="176" fillId="0" borderId="18" xfId="14" applyFont="1" applyBorder="1" applyAlignment="1">
      <alignment horizontal="center"/>
    </xf>
    <xf numFmtId="49" fontId="63" fillId="2" borderId="0" xfId="0" applyNumberFormat="1" applyFont="1" applyFill="1" applyAlignment="1">
      <alignment horizontal="left" vertical="center"/>
    </xf>
    <xf numFmtId="49" fontId="63" fillId="2" borderId="0" xfId="0" applyNumberFormat="1" applyFont="1" applyFill="1" applyAlignment="1">
      <alignment vertical="center"/>
    </xf>
    <xf numFmtId="49" fontId="172" fillId="2" borderId="0" xfId="0" applyNumberFormat="1" applyFont="1" applyFill="1" applyAlignment="1">
      <alignment vertical="center"/>
    </xf>
    <xf numFmtId="49" fontId="63" fillId="2" borderId="0" xfId="0" applyNumberFormat="1" applyFont="1" applyFill="1" applyAlignment="1">
      <alignment horizontal="center" vertical="center"/>
    </xf>
    <xf numFmtId="0" fontId="63" fillId="2" borderId="0" xfId="0" applyNumberFormat="1" applyFont="1" applyFill="1" applyAlignment="1">
      <alignment horizontal="left" vertical="center"/>
    </xf>
    <xf numFmtId="49" fontId="172" fillId="2" borderId="0" xfId="0" applyNumberFormat="1" applyFont="1" applyFill="1" applyAlignment="1">
      <alignment horizontal="left" vertical="center"/>
    </xf>
    <xf numFmtId="49" fontId="7" fillId="2" borderId="0" xfId="0" applyNumberFormat="1" applyFont="1" applyFill="1" applyAlignment="1">
      <alignment horizontal="right" vertical="center"/>
    </xf>
    <xf numFmtId="0" fontId="194" fillId="0" borderId="8" xfId="14" applyFont="1" applyBorder="1" applyAlignment="1">
      <alignment vertical="center"/>
    </xf>
    <xf numFmtId="0" fontId="196" fillId="0" borderId="0" xfId="14" applyFont="1" applyFill="1" applyAlignment="1"/>
    <xf numFmtId="0" fontId="90" fillId="0" borderId="0" xfId="14" applyFont="1"/>
    <xf numFmtId="0" fontId="63" fillId="0" borderId="9" xfId="14" applyFont="1" applyBorder="1" applyAlignment="1">
      <alignment horizontal="center"/>
    </xf>
    <xf numFmtId="0" fontId="184" fillId="0" borderId="0" xfId="14" applyFont="1" applyAlignment="1"/>
    <xf numFmtId="0" fontId="52" fillId="0" borderId="9" xfId="14" applyFont="1" applyBorder="1" applyAlignment="1">
      <alignment horizontal="center"/>
    </xf>
    <xf numFmtId="0" fontId="184" fillId="0" borderId="9" xfId="14" applyFont="1" applyBorder="1" applyAlignment="1">
      <alignment horizontal="center"/>
    </xf>
    <xf numFmtId="0" fontId="176" fillId="0" borderId="9" xfId="14" applyFont="1" applyBorder="1" applyAlignment="1">
      <alignment horizontal="center"/>
    </xf>
    <xf numFmtId="0" fontId="11" fillId="0" borderId="9" xfId="14" applyFont="1" applyBorder="1" applyAlignment="1">
      <alignment horizontal="center"/>
    </xf>
    <xf numFmtId="0" fontId="27" fillId="6" borderId="33" xfId="0" applyFont="1" applyFill="1" applyBorder="1" applyAlignment="1">
      <alignment horizontal="center" vertical="center"/>
    </xf>
    <xf numFmtId="0" fontId="11" fillId="0" borderId="18" xfId="14" applyFont="1" applyBorder="1" applyAlignment="1">
      <alignment horizontal="left"/>
    </xf>
    <xf numFmtId="0" fontId="191" fillId="0" borderId="34" xfId="14" applyFont="1" applyBorder="1" applyAlignment="1">
      <alignment horizontal="center"/>
    </xf>
    <xf numFmtId="0" fontId="193" fillId="0" borderId="34" xfId="14" applyFont="1" applyBorder="1" applyAlignment="1">
      <alignment horizontal="center"/>
    </xf>
    <xf numFmtId="0" fontId="192" fillId="0" borderId="0" xfId="14" applyFont="1" applyAlignment="1">
      <alignment horizontal="left"/>
    </xf>
    <xf numFmtId="0" fontId="193" fillId="7" borderId="22" xfId="0" applyFont="1" applyFill="1" applyBorder="1" applyAlignment="1">
      <alignment horizontal="right" vertical="center"/>
    </xf>
    <xf numFmtId="0" fontId="4" fillId="0" borderId="9" xfId="14" applyFont="1" applyBorder="1" applyAlignment="1">
      <alignment horizontal="center"/>
    </xf>
    <xf numFmtId="0" fontId="27" fillId="6" borderId="9" xfId="0" applyFont="1" applyFill="1" applyBorder="1" applyAlignment="1">
      <alignment horizontal="center" vertical="center"/>
    </xf>
    <xf numFmtId="0" fontId="193" fillId="15" borderId="0" xfId="0" applyFont="1" applyFill="1" applyBorder="1" applyAlignment="1">
      <alignment horizontal="right" vertical="center"/>
    </xf>
    <xf numFmtId="0" fontId="4" fillId="0" borderId="36" xfId="14" applyFont="1" applyBorder="1" applyAlignment="1">
      <alignment horizontal="left" vertical="top"/>
    </xf>
    <xf numFmtId="0" fontId="4" fillId="0" borderId="34" xfId="14" applyFont="1" applyBorder="1" applyAlignment="1">
      <alignment horizontal="left" vertical="top"/>
    </xf>
    <xf numFmtId="0" fontId="4" fillId="0" borderId="18" xfId="14" applyFont="1" applyBorder="1"/>
    <xf numFmtId="0" fontId="4" fillId="0" borderId="36" xfId="14" applyFont="1" applyBorder="1" applyAlignment="1">
      <alignment horizontal="left"/>
    </xf>
    <xf numFmtId="0" fontId="4" fillId="0" borderId="34" xfId="14" applyFont="1" applyBorder="1" applyAlignment="1">
      <alignment horizontal="left"/>
    </xf>
    <xf numFmtId="0" fontId="191" fillId="0" borderId="34" xfId="14" applyFont="1" applyBorder="1" applyAlignment="1">
      <alignment horizontal="left"/>
    </xf>
    <xf numFmtId="0" fontId="27" fillId="0" borderId="22" xfId="14" applyFont="1" applyBorder="1" applyAlignment="1">
      <alignment horizontal="center"/>
    </xf>
    <xf numFmtId="0" fontId="11" fillId="0" borderId="18" xfId="14" applyFont="1" applyBorder="1"/>
    <xf numFmtId="0" fontId="195" fillId="0" borderId="9" xfId="14" applyFont="1" applyBorder="1" applyAlignment="1">
      <alignment horizontal="center"/>
    </xf>
    <xf numFmtId="0" fontId="4" fillId="0" borderId="0" xfId="14" applyFont="1" applyBorder="1" applyAlignment="1">
      <alignment horizontal="left" vertical="top"/>
    </xf>
    <xf numFmtId="0" fontId="193" fillId="0" borderId="0" xfId="14" applyFont="1" applyBorder="1" applyAlignment="1">
      <alignment horizontal="center"/>
    </xf>
    <xf numFmtId="0" fontId="192" fillId="0" borderId="0" xfId="14" applyFont="1" applyAlignment="1">
      <alignment horizontal="center"/>
    </xf>
    <xf numFmtId="0" fontId="193" fillId="0" borderId="0" xfId="14" applyFont="1" applyAlignment="1">
      <alignment horizontal="center"/>
    </xf>
    <xf numFmtId="0" fontId="4" fillId="0" borderId="0" xfId="14" applyFont="1" applyBorder="1" applyAlignment="1">
      <alignment horizontal="left"/>
    </xf>
    <xf numFmtId="0" fontId="4" fillId="0" borderId="35" xfId="14" applyFont="1" applyBorder="1" applyAlignment="1">
      <alignment horizontal="center"/>
    </xf>
    <xf numFmtId="0" fontId="191" fillId="0" borderId="0" xfId="14" applyFont="1" applyBorder="1" applyAlignment="1">
      <alignment horizontal="left"/>
    </xf>
    <xf numFmtId="0" fontId="4" fillId="0" borderId="34" xfId="14" applyFont="1" applyBorder="1" applyAlignment="1">
      <alignment horizontal="center"/>
    </xf>
    <xf numFmtId="0" fontId="192" fillId="0" borderId="0" xfId="14" applyFont="1" applyBorder="1" applyAlignment="1">
      <alignment horizontal="center"/>
    </xf>
    <xf numFmtId="0" fontId="193" fillId="0" borderId="22" xfId="14" applyFont="1" applyBorder="1" applyAlignment="1">
      <alignment horizontal="center"/>
    </xf>
    <xf numFmtId="0" fontId="4" fillId="0" borderId="0" xfId="14" applyFont="1" applyBorder="1" applyAlignment="1"/>
    <xf numFmtId="0" fontId="27" fillId="0" borderId="0" xfId="14" applyFont="1" applyBorder="1" applyAlignment="1"/>
    <xf numFmtId="0" fontId="179" fillId="0" borderId="20" xfId="14" applyFont="1" applyBorder="1" applyAlignment="1">
      <alignment horizontal="left" vertical="center"/>
    </xf>
    <xf numFmtId="0" fontId="179" fillId="0" borderId="7" xfId="14" applyFont="1" applyBorder="1" applyAlignment="1">
      <alignment horizontal="left" vertical="center"/>
    </xf>
    <xf numFmtId="0" fontId="178" fillId="0" borderId="0" xfId="14" applyFont="1" applyAlignment="1">
      <alignment horizontal="center" vertical="center"/>
    </xf>
    <xf numFmtId="0" fontId="136" fillId="0" borderId="42" xfId="14" applyFont="1" applyBorder="1" applyAlignment="1">
      <alignment vertical="center"/>
    </xf>
    <xf numFmtId="0" fontId="178" fillId="0" borderId="18" xfId="14" applyFont="1" applyBorder="1" applyAlignment="1">
      <alignment vertical="center"/>
    </xf>
    <xf numFmtId="0" fontId="178" fillId="0" borderId="33" xfId="14" applyFont="1" applyBorder="1" applyAlignment="1">
      <alignment horizontal="center" vertical="center"/>
    </xf>
    <xf numFmtId="0" fontId="178" fillId="0" borderId="9" xfId="14" applyFont="1" applyBorder="1" applyAlignment="1">
      <alignment horizontal="center" vertical="center"/>
    </xf>
    <xf numFmtId="0" fontId="178" fillId="0" borderId="37" xfId="14" applyFont="1" applyBorder="1" applyAlignment="1">
      <alignment horizontal="center" vertical="center"/>
    </xf>
    <xf numFmtId="0" fontId="136" fillId="0" borderId="9" xfId="14" applyFont="1" applyBorder="1" applyAlignment="1">
      <alignment horizontal="center" vertical="center"/>
    </xf>
    <xf numFmtId="0" fontId="197" fillId="0" borderId="0" xfId="14" applyFont="1" applyBorder="1" applyAlignment="1">
      <alignment horizontal="left" vertical="top"/>
    </xf>
    <xf numFmtId="0" fontId="178" fillId="0" borderId="39" xfId="14" applyFont="1" applyBorder="1" applyAlignment="1">
      <alignment horizontal="left" vertical="center"/>
    </xf>
    <xf numFmtId="0" fontId="178" fillId="0" borderId="37" xfId="14" applyFont="1" applyBorder="1" applyAlignment="1">
      <alignment horizontal="left" vertical="center"/>
    </xf>
    <xf numFmtId="0" fontId="178" fillId="0" borderId="7" xfId="14" applyFont="1" applyBorder="1" applyAlignment="1">
      <alignment horizontal="left" vertical="center"/>
    </xf>
    <xf numFmtId="0" fontId="201" fillId="0" borderId="6" xfId="14" applyFont="1" applyBorder="1" applyAlignment="1">
      <alignment horizontal="left"/>
    </xf>
    <xf numFmtId="0" fontId="52" fillId="0" borderId="6" xfId="14" applyFont="1" applyBorder="1" applyAlignment="1">
      <alignment horizontal="center"/>
    </xf>
    <xf numFmtId="0" fontId="11" fillId="0" borderId="18" xfId="14" applyFont="1" applyBorder="1" applyAlignment="1">
      <alignment horizontal="right"/>
    </xf>
    <xf numFmtId="0" fontId="192" fillId="0" borderId="0" xfId="14" applyFont="1" applyAlignment="1">
      <alignment horizontal="right"/>
    </xf>
    <xf numFmtId="0" fontId="4" fillId="0" borderId="18" xfId="14" applyFont="1" applyBorder="1" applyAlignment="1">
      <alignment horizontal="right"/>
    </xf>
    <xf numFmtId="0" fontId="191" fillId="0" borderId="34" xfId="14" applyFont="1" applyBorder="1" applyAlignment="1">
      <alignment horizontal="right"/>
    </xf>
    <xf numFmtId="0" fontId="191" fillId="0" borderId="0" xfId="14" applyFont="1" applyBorder="1" applyAlignment="1">
      <alignment horizontal="right"/>
    </xf>
    <xf numFmtId="0" fontId="4" fillId="0" borderId="34" xfId="14" applyFont="1" applyBorder="1" applyAlignment="1">
      <alignment horizontal="right"/>
    </xf>
    <xf numFmtId="0" fontId="4" fillId="0" borderId="0" xfId="14" applyFont="1" applyBorder="1" applyAlignment="1">
      <alignment horizontal="right"/>
    </xf>
    <xf numFmtId="0" fontId="4" fillId="0" borderId="12" xfId="14" applyFont="1" applyBorder="1" applyAlignment="1">
      <alignment horizontal="left"/>
    </xf>
    <xf numFmtId="0" fontId="203" fillId="0" borderId="0" xfId="14" applyFont="1" applyAlignment="1">
      <alignment horizontal="center"/>
    </xf>
    <xf numFmtId="0" fontId="123" fillId="0" borderId="0" xfId="0" applyFont="1" applyBorder="1" applyAlignment="1">
      <alignment vertical="center"/>
    </xf>
    <xf numFmtId="0" fontId="164" fillId="0" borderId="21" xfId="0" applyFont="1" applyBorder="1" applyAlignment="1">
      <alignment vertical="center"/>
    </xf>
    <xf numFmtId="0" fontId="164" fillId="0" borderId="23" xfId="0" applyFont="1" applyBorder="1" applyAlignment="1">
      <alignment vertical="center"/>
    </xf>
    <xf numFmtId="0" fontId="124" fillId="0" borderId="0" xfId="0" applyFont="1" applyBorder="1" applyAlignment="1">
      <alignment vertical="center"/>
    </xf>
    <xf numFmtId="0" fontId="164" fillId="0" borderId="0" xfId="0" applyFont="1" applyFill="1" applyBorder="1" applyAlignment="1">
      <alignment vertical="top"/>
    </xf>
    <xf numFmtId="0" fontId="206" fillId="0" borderId="0" xfId="0" applyFont="1" applyFill="1" applyBorder="1" applyAlignment="1">
      <alignment vertical="top"/>
    </xf>
    <xf numFmtId="49" fontId="164" fillId="0" borderId="0" xfId="0" applyNumberFormat="1" applyFont="1" applyFill="1" applyBorder="1" applyAlignment="1">
      <alignment horizontal="left" vertical="center"/>
    </xf>
    <xf numFmtId="0" fontId="164" fillId="0" borderId="0" xfId="0" applyFont="1" applyFill="1" applyBorder="1"/>
    <xf numFmtId="0" fontId="206" fillId="0" borderId="0" xfId="0" applyFont="1" applyFill="1" applyBorder="1"/>
    <xf numFmtId="0" fontId="207" fillId="0" borderId="0" xfId="0" applyFont="1" applyFill="1" applyBorder="1" applyAlignment="1">
      <alignment vertical="center"/>
    </xf>
    <xf numFmtId="0" fontId="164" fillId="0" borderId="0" xfId="0" applyFont="1" applyFill="1" applyBorder="1" applyAlignment="1">
      <alignment vertical="center"/>
    </xf>
    <xf numFmtId="0" fontId="164" fillId="0" borderId="0" xfId="0" applyFont="1" applyFill="1" applyBorder="1" applyAlignment="1">
      <alignment horizontal="center" vertical="center"/>
    </xf>
    <xf numFmtId="0" fontId="206" fillId="0" borderId="0" xfId="0" applyFont="1" applyFill="1" applyBorder="1" applyAlignment="1">
      <alignment vertical="center"/>
    </xf>
    <xf numFmtId="0" fontId="208" fillId="0" borderId="0" xfId="0" applyFont="1" applyFill="1" applyBorder="1" applyAlignment="1">
      <alignment vertical="center"/>
    </xf>
    <xf numFmtId="0" fontId="208" fillId="0" borderId="0" xfId="0" applyFont="1" applyFill="1" applyBorder="1" applyAlignment="1">
      <alignment horizontal="center" vertical="center"/>
    </xf>
    <xf numFmtId="0" fontId="209" fillId="0" borderId="0" xfId="0" applyFont="1" applyFill="1" applyBorder="1" applyAlignment="1">
      <alignment vertical="center"/>
    </xf>
    <xf numFmtId="0" fontId="164" fillId="13" borderId="6" xfId="0" applyFont="1" applyFill="1" applyBorder="1" applyAlignment="1">
      <alignment vertical="center"/>
    </xf>
    <xf numFmtId="0" fontId="164" fillId="13" borderId="6" xfId="0" applyFont="1" applyFill="1" applyBorder="1" applyAlignment="1">
      <alignment horizontal="center" vertical="center"/>
    </xf>
    <xf numFmtId="0" fontId="208" fillId="13" borderId="6" xfId="0" applyFont="1" applyFill="1" applyBorder="1" applyAlignment="1">
      <alignment horizontal="center" vertical="center"/>
    </xf>
    <xf numFmtId="2" fontId="164" fillId="0" borderId="0" xfId="0" applyNumberFormat="1" applyFont="1" applyFill="1" applyBorder="1" applyAlignment="1">
      <alignment vertical="center"/>
    </xf>
    <xf numFmtId="0" fontId="164" fillId="0" borderId="0" xfId="0" applyFont="1" applyBorder="1" applyAlignment="1">
      <alignment vertical="center"/>
    </xf>
    <xf numFmtId="0" fontId="164" fillId="0" borderId="0" xfId="0" applyFont="1" applyBorder="1" applyAlignment="1">
      <alignment horizontal="center" vertical="center"/>
    </xf>
    <xf numFmtId="0" fontId="206" fillId="0" borderId="0" xfId="0" applyFont="1" applyBorder="1" applyAlignment="1">
      <alignment vertical="center"/>
    </xf>
    <xf numFmtId="0" fontId="164" fillId="0" borderId="11" xfId="0" applyFont="1" applyBorder="1" applyAlignment="1">
      <alignment vertical="center"/>
    </xf>
    <xf numFmtId="0" fontId="164" fillId="0" borderId="0" xfId="0" applyFont="1" applyFill="1" applyBorder="1" applyAlignment="1" applyProtection="1">
      <alignment horizontal="center" vertical="center"/>
      <protection hidden="1"/>
    </xf>
    <xf numFmtId="187" fontId="208" fillId="0" borderId="0" xfId="0" applyNumberFormat="1" applyFont="1" applyFill="1" applyBorder="1" applyAlignment="1">
      <alignment horizontal="center" vertical="center"/>
    </xf>
    <xf numFmtId="0" fontId="164" fillId="0" borderId="0" xfId="0" applyNumberFormat="1" applyFont="1" applyFill="1" applyBorder="1" applyAlignment="1">
      <alignment vertical="center"/>
    </xf>
    <xf numFmtId="0" fontId="4" fillId="0" borderId="6" xfId="0" applyFont="1" applyFill="1" applyBorder="1" applyAlignment="1">
      <alignment vertical="center"/>
    </xf>
    <xf numFmtId="0" fontId="4" fillId="0" borderId="6" xfId="0" applyFont="1" applyFill="1" applyBorder="1" applyAlignment="1" applyProtection="1">
      <alignment horizontal="center" vertical="center"/>
      <protection hidden="1"/>
    </xf>
    <xf numFmtId="0" fontId="4" fillId="0" borderId="6" xfId="0" applyFont="1" applyFill="1" applyBorder="1" applyAlignment="1">
      <alignment horizontal="center" vertical="center"/>
    </xf>
    <xf numFmtId="49" fontId="164" fillId="0" borderId="0" xfId="0" applyNumberFormat="1" applyFont="1" applyFill="1" applyBorder="1" applyAlignment="1">
      <alignment vertical="center"/>
    </xf>
    <xf numFmtId="0" fontId="164" fillId="0" borderId="0" xfId="0" applyNumberFormat="1" applyFont="1" applyFill="1" applyBorder="1" applyAlignment="1">
      <alignment horizontal="center" vertical="center"/>
    </xf>
    <xf numFmtId="1" fontId="164" fillId="0" borderId="0" xfId="0" applyNumberFormat="1" applyFont="1" applyFill="1" applyBorder="1" applyAlignment="1">
      <alignment horizontal="center" vertical="center"/>
    </xf>
    <xf numFmtId="0" fontId="123" fillId="0" borderId="0" xfId="14" applyFont="1" applyAlignment="1"/>
    <xf numFmtId="0" fontId="210" fillId="0" borderId="0" xfId="14" applyFont="1" applyBorder="1" applyAlignment="1"/>
    <xf numFmtId="49" fontId="20" fillId="2" borderId="0" xfId="0" applyNumberFormat="1" applyFont="1" applyFill="1" applyAlignment="1">
      <alignment horizontal="center" vertical="center"/>
    </xf>
    <xf numFmtId="0" fontId="211" fillId="0" borderId="0" xfId="14" applyFont="1" applyBorder="1" applyAlignment="1">
      <alignment horizontal="center"/>
    </xf>
    <xf numFmtId="0" fontId="211" fillId="0" borderId="0" xfId="14" applyFont="1" applyBorder="1" applyAlignment="1">
      <alignment horizontal="right"/>
    </xf>
    <xf numFmtId="0" fontId="123" fillId="0" borderId="9" xfId="14" applyFont="1" applyBorder="1" applyAlignment="1">
      <alignment vertical="center"/>
    </xf>
    <xf numFmtId="0" fontId="186" fillId="0" borderId="0" xfId="14" applyFont="1" applyAlignment="1">
      <alignment horizontal="right"/>
    </xf>
    <xf numFmtId="0" fontId="211" fillId="0" borderId="0" xfId="14" applyFont="1"/>
    <xf numFmtId="0" fontId="52" fillId="0" borderId="6" xfId="0" applyFont="1" applyFill="1" applyBorder="1" applyAlignment="1">
      <alignment vertical="center"/>
    </xf>
    <xf numFmtId="0" fontId="52" fillId="0" borderId="6" xfId="0" applyFont="1" applyFill="1" applyBorder="1" applyAlignment="1">
      <alignment horizontal="center" vertical="center"/>
    </xf>
    <xf numFmtId="0" fontId="63" fillId="0" borderId="6" xfId="0" applyFont="1" applyFill="1" applyBorder="1" applyAlignment="1">
      <alignment horizontal="center" vertical="center"/>
    </xf>
    <xf numFmtId="0" fontId="208" fillId="0" borderId="0" xfId="0" applyFont="1" applyFill="1" applyBorder="1"/>
    <xf numFmtId="0" fontId="123" fillId="0" borderId="0" xfId="0" applyFont="1" applyFill="1" applyBorder="1" applyAlignment="1">
      <alignment horizontal="center" vertical="top"/>
    </xf>
    <xf numFmtId="1" fontId="11" fillId="0" borderId="6" xfId="0" applyNumberFormat="1" applyFont="1" applyFill="1" applyBorder="1" applyAlignment="1">
      <alignment horizontal="center" vertical="center"/>
    </xf>
    <xf numFmtId="49" fontId="213" fillId="0" borderId="0" xfId="0" applyNumberFormat="1" applyFont="1" applyFill="1" applyBorder="1" applyAlignment="1">
      <alignment horizontal="right" vertical="center"/>
    </xf>
    <xf numFmtId="49" fontId="213" fillId="0" borderId="0" xfId="0" applyNumberFormat="1" applyFont="1" applyFill="1" applyBorder="1" applyAlignment="1">
      <alignment horizontal="left" vertical="center"/>
    </xf>
    <xf numFmtId="0" fontId="166" fillId="0" borderId="0" xfId="14" applyFont="1"/>
    <xf numFmtId="0" fontId="214" fillId="0" borderId="0" xfId="14" applyFont="1"/>
    <xf numFmtId="49" fontId="168" fillId="5" borderId="0" xfId="0" applyNumberFormat="1" applyFont="1" applyFill="1" applyBorder="1" applyAlignment="1">
      <alignment horizontal="left" vertical="center"/>
    </xf>
    <xf numFmtId="0" fontId="169" fillId="0" borderId="0" xfId="14" applyFont="1"/>
    <xf numFmtId="0" fontId="166" fillId="0" borderId="0" xfId="14" applyFont="1" applyFill="1"/>
    <xf numFmtId="0" fontId="203" fillId="0" borderId="0" xfId="14" applyFont="1" applyFill="1" applyAlignment="1">
      <alignment horizontal="center"/>
    </xf>
    <xf numFmtId="0" fontId="200" fillId="0" borderId="18" xfId="14" applyFont="1" applyBorder="1" applyAlignment="1">
      <alignment horizontal="right"/>
    </xf>
    <xf numFmtId="0" fontId="187" fillId="0" borderId="34" xfId="14" applyFont="1" applyBorder="1" applyAlignment="1">
      <alignment horizontal="center"/>
    </xf>
    <xf numFmtId="0" fontId="122" fillId="0" borderId="18" xfId="14" applyFont="1" applyBorder="1" applyAlignment="1">
      <alignment horizontal="right"/>
    </xf>
    <xf numFmtId="0" fontId="187" fillId="15" borderId="20" xfId="0" applyFont="1" applyFill="1" applyBorder="1" applyAlignment="1">
      <alignment horizontal="right" vertical="center"/>
    </xf>
    <xf numFmtId="0" fontId="122" fillId="0" borderId="9" xfId="14" applyFont="1" applyBorder="1" applyAlignment="1">
      <alignment horizontal="right"/>
    </xf>
    <xf numFmtId="0" fontId="122" fillId="0" borderId="34" xfId="14" applyFont="1" applyBorder="1" applyAlignment="1">
      <alignment horizontal="center"/>
    </xf>
    <xf numFmtId="0" fontId="122" fillId="0" borderId="0" xfId="14" applyFont="1" applyBorder="1" applyAlignment="1"/>
    <xf numFmtId="0" fontId="122" fillId="0" borderId="18" xfId="14" applyFont="1" applyBorder="1"/>
    <xf numFmtId="0" fontId="122" fillId="0" borderId="9" xfId="14" applyFont="1" applyBorder="1"/>
    <xf numFmtId="0" fontId="122" fillId="0" borderId="9" xfId="14" applyFont="1" applyBorder="1" applyAlignment="1">
      <alignment horizontal="right" vertical="center"/>
    </xf>
    <xf numFmtId="1" fontId="20" fillId="0" borderId="0" xfId="0" applyNumberFormat="1" applyFont="1" applyFill="1" applyBorder="1" applyAlignment="1">
      <alignment horizontal="center" vertical="top"/>
    </xf>
    <xf numFmtId="0" fontId="216" fillId="0" borderId="0" xfId="12" applyFont="1"/>
    <xf numFmtId="0" fontId="217" fillId="0" borderId="0" xfId="12" applyFont="1" applyAlignment="1">
      <alignment horizontal="center"/>
    </xf>
    <xf numFmtId="0" fontId="218" fillId="0" borderId="0" xfId="12" applyFont="1" applyAlignment="1">
      <alignment horizontal="center"/>
    </xf>
    <xf numFmtId="0" fontId="219" fillId="0" borderId="0" xfId="12" applyFont="1" applyAlignment="1">
      <alignment horizontal="center"/>
    </xf>
    <xf numFmtId="0" fontId="218" fillId="0" borderId="6" xfId="12" applyFont="1" applyBorder="1"/>
    <xf numFmtId="0" fontId="218" fillId="0" borderId="6" xfId="12" applyFont="1" applyBorder="1" applyAlignment="1">
      <alignment horizontal="center"/>
    </xf>
    <xf numFmtId="0" fontId="217" fillId="0" borderId="6" xfId="12" applyFont="1" applyBorder="1" applyAlignment="1">
      <alignment horizontal="center"/>
    </xf>
    <xf numFmtId="0" fontId="221" fillId="0" borderId="0" xfId="12" applyFont="1" applyFill="1" applyAlignment="1"/>
    <xf numFmtId="0" fontId="222" fillId="0" borderId="0" xfId="12" applyFont="1" applyFill="1" applyAlignment="1"/>
    <xf numFmtId="0" fontId="223" fillId="0" borderId="0" xfId="12" applyFont="1" applyFill="1"/>
    <xf numFmtId="0" fontId="171" fillId="0" borderId="0" xfId="12" applyFont="1" applyFill="1"/>
    <xf numFmtId="0" fontId="220" fillId="0" borderId="0" xfId="12" applyFont="1" applyFill="1"/>
    <xf numFmtId="0" fontId="218" fillId="0" borderId="6" xfId="12" applyFont="1" applyFill="1" applyBorder="1" applyAlignment="1">
      <alignment horizontal="center"/>
    </xf>
    <xf numFmtId="0" fontId="224" fillId="11" borderId="6" xfId="12" applyFont="1" applyFill="1" applyBorder="1" applyAlignment="1">
      <alignment horizontal="center" vertical="center"/>
    </xf>
    <xf numFmtId="0" fontId="217" fillId="0" borderId="6" xfId="12" applyFont="1" applyFill="1" applyBorder="1" applyAlignment="1">
      <alignment horizontal="center"/>
    </xf>
    <xf numFmtId="0" fontId="26" fillId="0" borderId="37" xfId="0" applyFont="1" applyFill="1" applyBorder="1" applyAlignment="1">
      <alignment vertical="center"/>
    </xf>
    <xf numFmtId="0" fontId="26" fillId="0" borderId="7" xfId="0" applyFont="1" applyFill="1" applyBorder="1" applyAlignment="1">
      <alignment horizontal="center" vertical="center"/>
    </xf>
    <xf numFmtId="0" fontId="212" fillId="0" borderId="0" xfId="0" applyNumberFormat="1" applyFont="1" applyFill="1" applyBorder="1" applyAlignment="1">
      <alignment horizontal="left" vertical="top"/>
    </xf>
    <xf numFmtId="0" fontId="218" fillId="0" borderId="0" xfId="12" applyFont="1"/>
    <xf numFmtId="0" fontId="224" fillId="0" borderId="0" xfId="12" applyFont="1"/>
    <xf numFmtId="0" fontId="225" fillId="0" borderId="0" xfId="12" applyFont="1"/>
    <xf numFmtId="14" fontId="81" fillId="0" borderId="8" xfId="0" applyNumberFormat="1" applyFont="1" applyBorder="1" applyAlignment="1">
      <alignment horizontal="left" vertical="center"/>
    </xf>
    <xf numFmtId="49" fontId="137" fillId="0" borderId="8" xfId="0" applyNumberFormat="1" applyFont="1" applyBorder="1" applyAlignment="1">
      <alignment vertical="center"/>
    </xf>
    <xf numFmtId="49" fontId="26" fillId="0" borderId="8" xfId="16" applyNumberFormat="1" applyFont="1" applyBorder="1" applyAlignment="1" applyProtection="1">
      <alignment horizontal="center" vertical="center"/>
      <protection locked="0"/>
    </xf>
    <xf numFmtId="0" fontId="81" fillId="0" borderId="8" xfId="0" applyFont="1" applyBorder="1" applyAlignment="1">
      <alignment horizontal="left" vertical="center"/>
    </xf>
    <xf numFmtId="49" fontId="26" fillId="0" borderId="8" xfId="0" applyNumberFormat="1" applyFont="1" applyBorder="1" applyAlignment="1">
      <alignment horizontal="right" vertical="center"/>
    </xf>
    <xf numFmtId="49" fontId="19" fillId="0" borderId="8" xfId="0" applyNumberFormat="1" applyFont="1" applyBorder="1" applyAlignment="1">
      <alignment vertical="center"/>
    </xf>
    <xf numFmtId="49" fontId="81" fillId="0" borderId="8" xfId="0" applyNumberFormat="1" applyFont="1" applyBorder="1" applyAlignment="1">
      <alignment horizontal="right" vertical="center"/>
    </xf>
    <xf numFmtId="14" fontId="26" fillId="0" borderId="8" xfId="0" applyNumberFormat="1" applyFont="1" applyBorder="1" applyAlignment="1">
      <alignment horizontal="left" vertical="center"/>
    </xf>
    <xf numFmtId="0" fontId="26" fillId="0" borderId="8" xfId="0" applyFont="1" applyBorder="1" applyAlignment="1">
      <alignment vertical="center"/>
    </xf>
    <xf numFmtId="0" fontId="137" fillId="0" borderId="8" xfId="0" applyFont="1" applyBorder="1" applyAlignment="1">
      <alignment vertical="center"/>
    </xf>
    <xf numFmtId="49" fontId="137" fillId="0" borderId="8" xfId="0" applyNumberFormat="1" applyFont="1" applyBorder="1" applyAlignment="1">
      <alignment horizontal="center" vertical="center"/>
    </xf>
    <xf numFmtId="0" fontId="26" fillId="0" borderId="8" xfId="16" applyNumberFormat="1" applyFont="1" applyBorder="1" applyAlignment="1" applyProtection="1">
      <alignment horizontal="left" vertical="center"/>
      <protection locked="0"/>
    </xf>
    <xf numFmtId="0" fontId="194" fillId="0" borderId="8" xfId="14" applyFont="1" applyBorder="1" applyAlignment="1">
      <alignment horizontal="center" vertical="center"/>
    </xf>
    <xf numFmtId="14" fontId="194" fillId="0" borderId="8" xfId="0" applyNumberFormat="1" applyFont="1" applyBorder="1" applyAlignment="1">
      <alignment horizontal="left" vertical="center"/>
    </xf>
    <xf numFmtId="14" fontId="122" fillId="0" borderId="8" xfId="0" applyNumberFormat="1" applyFont="1" applyBorder="1" applyAlignment="1">
      <alignment horizontal="left" vertical="center"/>
    </xf>
    <xf numFmtId="0" fontId="194" fillId="0" borderId="8" xfId="14" applyFont="1" applyBorder="1" applyAlignment="1">
      <alignment horizontal="left" vertical="center"/>
    </xf>
    <xf numFmtId="0" fontId="123" fillId="0" borderId="8" xfId="14" applyFont="1" applyBorder="1" applyAlignment="1">
      <alignment horizontal="center" vertical="center"/>
    </xf>
    <xf numFmtId="0" fontId="194" fillId="0" borderId="8" xfId="14" applyFont="1" applyBorder="1" applyAlignment="1">
      <alignment horizontal="right" vertical="center"/>
    </xf>
    <xf numFmtId="0" fontId="123" fillId="0" borderId="8" xfId="14" applyFont="1" applyBorder="1" applyAlignment="1">
      <alignment horizontal="right" vertical="center"/>
    </xf>
    <xf numFmtId="49" fontId="81" fillId="0" borderId="8" xfId="0" applyNumberFormat="1" applyFont="1" applyBorder="1" applyAlignment="1">
      <alignment vertical="center"/>
    </xf>
    <xf numFmtId="49" fontId="81" fillId="0" borderId="8" xfId="0" applyNumberFormat="1" applyFont="1" applyBorder="1" applyAlignment="1">
      <alignment horizontal="center" vertical="center"/>
    </xf>
    <xf numFmtId="49" fontId="81" fillId="0" borderId="8" xfId="0" applyNumberFormat="1" applyFont="1" applyBorder="1" applyAlignment="1">
      <alignment horizontal="left" vertical="center"/>
    </xf>
    <xf numFmtId="0" fontId="4" fillId="2" borderId="6" xfId="0" applyFont="1" applyFill="1" applyBorder="1" applyAlignment="1">
      <alignment vertical="center"/>
    </xf>
    <xf numFmtId="0" fontId="4" fillId="2" borderId="6" xfId="0" applyNumberFormat="1" applyFont="1" applyFill="1" applyBorder="1" applyAlignment="1">
      <alignment vertical="center"/>
    </xf>
    <xf numFmtId="0" fontId="4" fillId="2" borderId="6" xfId="0" applyFont="1" applyFill="1" applyBorder="1" applyAlignment="1">
      <alignment horizontal="center" vertical="center"/>
    </xf>
    <xf numFmtId="1" fontId="11" fillId="2" borderId="6" xfId="0" applyNumberFormat="1" applyFont="1" applyFill="1" applyBorder="1" applyAlignment="1">
      <alignment horizontal="center" vertical="center"/>
    </xf>
    <xf numFmtId="0" fontId="26" fillId="2" borderId="6" xfId="0" applyNumberFormat="1" applyFont="1" applyFill="1" applyBorder="1" applyAlignment="1">
      <alignment vertical="center"/>
    </xf>
    <xf numFmtId="0" fontId="26" fillId="2" borderId="6" xfId="0" applyFont="1" applyFill="1" applyBorder="1" applyAlignment="1">
      <alignment horizontal="center" vertical="center"/>
    </xf>
    <xf numFmtId="0" fontId="26" fillId="2" borderId="6" xfId="0" applyFont="1" applyFill="1" applyBorder="1" applyAlignment="1">
      <alignment vertical="center"/>
    </xf>
    <xf numFmtId="0" fontId="43" fillId="0" borderId="0" xfId="0" applyFont="1" applyAlignment="1">
      <alignment horizontal="center" vertical="center"/>
    </xf>
    <xf numFmtId="0" fontId="241" fillId="0" borderId="0" xfId="0" applyFont="1" applyAlignment="1">
      <alignment vertical="top"/>
    </xf>
    <xf numFmtId="0" fontId="241" fillId="0" borderId="0" xfId="0" applyFont="1"/>
    <xf numFmtId="0" fontId="241" fillId="0" borderId="0" xfId="0" applyFont="1" applyAlignment="1">
      <alignment vertical="center"/>
    </xf>
    <xf numFmtId="0" fontId="242" fillId="0" borderId="0" xfId="0" applyFont="1" applyAlignment="1">
      <alignment vertical="center"/>
    </xf>
    <xf numFmtId="1" fontId="125" fillId="0" borderId="6" xfId="0" applyNumberFormat="1" applyFont="1" applyFill="1" applyBorder="1" applyAlignment="1" applyProtection="1"/>
    <xf numFmtId="49" fontId="26" fillId="0" borderId="8" xfId="0" applyNumberFormat="1" applyFont="1" applyBorder="1" applyAlignment="1">
      <alignment horizontal="left" vertical="center"/>
    </xf>
    <xf numFmtId="1" fontId="125" fillId="0" borderId="6" xfId="0" applyNumberFormat="1" applyFont="1" applyFill="1" applyBorder="1" applyAlignment="1" applyProtection="1">
      <alignment horizontal="center"/>
    </xf>
    <xf numFmtId="49" fontId="125" fillId="0" borderId="6" xfId="0" applyNumberFormat="1" applyFont="1" applyFill="1" applyBorder="1" applyAlignment="1" applyProtection="1"/>
    <xf numFmtId="0" fontId="19" fillId="9" borderId="19" xfId="0" applyFont="1" applyFill="1" applyBorder="1" applyAlignment="1">
      <alignment vertical="center"/>
    </xf>
    <xf numFmtId="0" fontId="19" fillId="9" borderId="21" xfId="0" applyFont="1" applyFill="1" applyBorder="1" applyAlignment="1">
      <alignment vertical="center"/>
    </xf>
    <xf numFmtId="0" fontId="230" fillId="0" borderId="0" xfId="12" applyFont="1" applyAlignment="1">
      <alignment horizontal="center"/>
    </xf>
    <xf numFmtId="0" fontId="224" fillId="0" borderId="0" xfId="12" applyFont="1" applyBorder="1"/>
    <xf numFmtId="0" fontId="231" fillId="0" borderId="0" xfId="12" applyFont="1"/>
    <xf numFmtId="0" fontId="232" fillId="0" borderId="0" xfId="12" applyFont="1"/>
    <xf numFmtId="0" fontId="233" fillId="0" borderId="0" xfId="12" applyFont="1" applyFill="1"/>
    <xf numFmtId="0" fontId="233" fillId="0" borderId="0" xfId="12" applyFont="1"/>
    <xf numFmtId="0" fontId="234" fillId="0" borderId="0" xfId="12" applyFont="1"/>
    <xf numFmtId="0" fontId="243" fillId="0" borderId="0" xfId="0" applyFont="1"/>
    <xf numFmtId="1" fontId="26" fillId="0" borderId="8" xfId="0" applyNumberFormat="1" applyFont="1" applyBorder="1" applyAlignment="1">
      <alignment horizontal="center" vertical="center"/>
    </xf>
    <xf numFmtId="49" fontId="237" fillId="2" borderId="0" xfId="0" applyNumberFormat="1" applyFont="1" applyFill="1" applyAlignment="1">
      <alignment horizontal="center" vertical="center"/>
    </xf>
    <xf numFmtId="1" fontId="42" fillId="0" borderId="18" xfId="0" applyNumberFormat="1" applyFont="1" applyFill="1" applyBorder="1" applyAlignment="1">
      <alignment horizontal="center" vertical="center"/>
    </xf>
    <xf numFmtId="0" fontId="244" fillId="0" borderId="8" xfId="0" applyNumberFormat="1" applyFont="1" applyBorder="1" applyAlignment="1">
      <alignment horizontal="center" vertical="center"/>
    </xf>
    <xf numFmtId="0" fontId="244" fillId="0" borderId="8" xfId="0" applyNumberFormat="1" applyFont="1" applyBorder="1" applyAlignment="1">
      <alignment horizontal="left" vertical="center"/>
    </xf>
    <xf numFmtId="0" fontId="26" fillId="0" borderId="8" xfId="0" applyFont="1" applyBorder="1" applyAlignment="1">
      <alignment horizontal="center" vertical="center"/>
    </xf>
    <xf numFmtId="49" fontId="245" fillId="5" borderId="18" xfId="0" applyNumberFormat="1" applyFont="1" applyFill="1" applyBorder="1" applyAlignment="1">
      <alignment horizontal="left" vertical="center"/>
    </xf>
    <xf numFmtId="0" fontId="246" fillId="5" borderId="0" xfId="0" applyFont="1" applyFill="1" applyBorder="1" applyAlignment="1">
      <alignment vertical="center"/>
    </xf>
    <xf numFmtId="0" fontId="241" fillId="5" borderId="0" xfId="0" applyFont="1" applyFill="1" applyBorder="1" applyAlignment="1">
      <alignment vertical="center"/>
    </xf>
    <xf numFmtId="2" fontId="241" fillId="5" borderId="0" xfId="0" applyNumberFormat="1" applyFont="1" applyFill="1" applyBorder="1" applyAlignment="1">
      <alignment vertical="center"/>
    </xf>
    <xf numFmtId="0" fontId="241" fillId="5" borderId="0" xfId="0" applyFont="1" applyFill="1" applyBorder="1" applyAlignment="1">
      <alignment horizontal="center" vertical="center"/>
    </xf>
    <xf numFmtId="0" fontId="246" fillId="5" borderId="0" xfId="0" applyFont="1" applyFill="1" applyBorder="1" applyAlignment="1">
      <alignment horizontal="center" vertical="center"/>
    </xf>
    <xf numFmtId="0" fontId="242" fillId="5" borderId="0" xfId="0" applyFont="1" applyFill="1" applyBorder="1" applyAlignment="1">
      <alignment vertical="center"/>
    </xf>
    <xf numFmtId="0" fontId="247" fillId="5" borderId="0" xfId="0" applyFont="1" applyFill="1" applyBorder="1" applyAlignment="1">
      <alignment vertical="center"/>
    </xf>
    <xf numFmtId="0" fontId="242" fillId="5" borderId="0" xfId="0" applyFont="1" applyFill="1" applyBorder="1" applyAlignment="1">
      <alignment horizontal="center" vertical="center"/>
    </xf>
    <xf numFmtId="1" fontId="241" fillId="5" borderId="0" xfId="0" applyNumberFormat="1" applyFont="1" applyFill="1" applyBorder="1" applyAlignment="1">
      <alignment horizontal="center" vertical="center"/>
    </xf>
    <xf numFmtId="187" fontId="242" fillId="5" borderId="0" xfId="0" applyNumberFormat="1" applyFont="1" applyFill="1" applyBorder="1" applyAlignment="1">
      <alignment horizontal="center" vertical="center"/>
    </xf>
    <xf numFmtId="0" fontId="248" fillId="5" borderId="0" xfId="0" applyFont="1" applyFill="1" applyBorder="1" applyAlignment="1">
      <alignment vertical="center"/>
    </xf>
    <xf numFmtId="0" fontId="249" fillId="5" borderId="0" xfId="0" applyFont="1" applyFill="1" applyBorder="1" applyAlignment="1">
      <alignment vertical="center"/>
    </xf>
    <xf numFmtId="49" fontId="241" fillId="5" borderId="0" xfId="0" applyNumberFormat="1" applyFont="1" applyFill="1" applyBorder="1" applyAlignment="1">
      <alignment vertical="center"/>
    </xf>
    <xf numFmtId="0" fontId="241" fillId="5" borderId="0" xfId="0" applyNumberFormat="1" applyFont="1" applyFill="1" applyBorder="1" applyAlignment="1">
      <alignment horizontal="center" vertical="center"/>
    </xf>
    <xf numFmtId="0" fontId="248" fillId="5" borderId="0" xfId="0" applyFont="1" applyFill="1" applyBorder="1" applyAlignment="1">
      <alignment horizontal="center" vertical="center"/>
    </xf>
    <xf numFmtId="0" fontId="247" fillId="5" borderId="0" xfId="0" applyFont="1" applyFill="1" applyBorder="1" applyAlignment="1">
      <alignment horizontal="center" vertical="center"/>
    </xf>
    <xf numFmtId="0" fontId="246" fillId="5" borderId="0" xfId="0" applyFont="1" applyFill="1" applyBorder="1"/>
    <xf numFmtId="0" fontId="250" fillId="5" borderId="0" xfId="0" applyFont="1" applyFill="1" applyBorder="1" applyAlignment="1">
      <alignment horizontal="center" vertical="center"/>
    </xf>
    <xf numFmtId="0" fontId="251" fillId="5" borderId="0" xfId="0" applyFont="1" applyFill="1" applyBorder="1" applyAlignment="1">
      <alignment horizontal="center" vertical="center"/>
    </xf>
    <xf numFmtId="1" fontId="241" fillId="5" borderId="0" xfId="0" applyNumberFormat="1" applyFont="1" applyFill="1" applyBorder="1" applyAlignment="1" applyProtection="1">
      <alignment horizontal="center" vertical="center"/>
      <protection hidden="1"/>
    </xf>
    <xf numFmtId="2" fontId="242" fillId="5" borderId="0" xfId="0" applyNumberFormat="1" applyFont="1" applyFill="1" applyBorder="1" applyAlignment="1">
      <alignment horizontal="center" vertical="center"/>
    </xf>
    <xf numFmtId="0" fontId="241" fillId="5" borderId="0" xfId="0" applyNumberFormat="1" applyFont="1" applyFill="1" applyBorder="1" applyAlignment="1">
      <alignment vertical="center"/>
    </xf>
    <xf numFmtId="187" fontId="241" fillId="5" borderId="0" xfId="0" applyNumberFormat="1" applyFont="1" applyFill="1" applyBorder="1" applyAlignment="1">
      <alignment horizontal="center" vertical="center"/>
    </xf>
    <xf numFmtId="0" fontId="252" fillId="5" borderId="0" xfId="0" applyFont="1" applyFill="1" applyBorder="1" applyAlignment="1">
      <alignment vertical="center"/>
    </xf>
    <xf numFmtId="0" fontId="252" fillId="5" borderId="0" xfId="0" applyFont="1" applyFill="1" applyBorder="1" applyAlignment="1">
      <alignment horizontal="center" vertical="center"/>
    </xf>
    <xf numFmtId="187" fontId="253" fillId="5" borderId="0" xfId="0" applyNumberFormat="1" applyFont="1" applyFill="1" applyBorder="1" applyAlignment="1">
      <alignment horizontal="center" vertical="center"/>
    </xf>
    <xf numFmtId="0" fontId="253" fillId="5" borderId="0" xfId="0" applyFont="1" applyFill="1" applyBorder="1" applyAlignment="1">
      <alignment vertical="center"/>
    </xf>
    <xf numFmtId="0" fontId="254" fillId="5" borderId="0" xfId="0" applyFont="1" applyFill="1" applyBorder="1" applyAlignment="1">
      <alignment horizontal="center" vertical="center"/>
    </xf>
    <xf numFmtId="0" fontId="255" fillId="5" borderId="0" xfId="0" applyFont="1" applyFill="1" applyBorder="1" applyAlignment="1">
      <alignment horizontal="center" vertical="top"/>
    </xf>
    <xf numFmtId="0" fontId="256" fillId="5" borderId="0" xfId="14" applyFont="1" applyFill="1" applyBorder="1"/>
    <xf numFmtId="0" fontId="257" fillId="5" borderId="0" xfId="0" applyFont="1" applyFill="1" applyBorder="1" applyAlignment="1">
      <alignment vertical="center"/>
    </xf>
    <xf numFmtId="0" fontId="257" fillId="5" borderId="0" xfId="0" applyFont="1" applyFill="1" applyBorder="1" applyAlignment="1">
      <alignment horizontal="center" vertical="center"/>
    </xf>
    <xf numFmtId="0" fontId="258" fillId="5" borderId="0" xfId="0" applyFont="1" applyFill="1" applyBorder="1" applyAlignment="1">
      <alignment horizontal="center" vertical="center"/>
    </xf>
    <xf numFmtId="0" fontId="259" fillId="5" borderId="0" xfId="0" applyFont="1" applyFill="1" applyBorder="1" applyAlignment="1">
      <alignment vertical="center"/>
    </xf>
    <xf numFmtId="1" fontId="259" fillId="5" borderId="0" xfId="0" applyNumberFormat="1" applyFont="1" applyFill="1" applyBorder="1" applyAlignment="1">
      <alignment horizontal="center" vertical="center"/>
    </xf>
    <xf numFmtId="0" fontId="259" fillId="5" borderId="0" xfId="0" applyFont="1" applyFill="1" applyBorder="1" applyAlignment="1">
      <alignment horizontal="center" vertical="center"/>
    </xf>
    <xf numFmtId="1" fontId="260" fillId="5" borderId="0" xfId="0" applyNumberFormat="1" applyFont="1" applyFill="1" applyBorder="1" applyAlignment="1">
      <alignment horizontal="center" vertical="center"/>
    </xf>
    <xf numFmtId="0" fontId="261" fillId="5" borderId="0" xfId="14" applyFont="1" applyFill="1" applyBorder="1"/>
    <xf numFmtId="0" fontId="178" fillId="0" borderId="18" xfId="14" applyFont="1" applyBorder="1" applyAlignment="1">
      <alignment horizontal="left"/>
    </xf>
    <xf numFmtId="179" fontId="64" fillId="0" borderId="6" xfId="8" applyNumberFormat="1" applyFont="1" applyFill="1" applyBorder="1" applyAlignment="1" applyProtection="1">
      <alignment horizontal="center"/>
    </xf>
    <xf numFmtId="0" fontId="64" fillId="0" borderId="6" xfId="8" applyFont="1" applyFill="1" applyBorder="1" applyAlignment="1" applyProtection="1"/>
    <xf numFmtId="0" fontId="64" fillId="0" borderId="6" xfId="8" applyFont="1" applyFill="1" applyBorder="1" applyAlignment="1" applyProtection="1">
      <alignment horizontal="right"/>
    </xf>
    <xf numFmtId="178" fontId="64" fillId="0" borderId="6" xfId="8" applyNumberFormat="1" applyFont="1" applyFill="1" applyBorder="1" applyAlignment="1" applyProtection="1"/>
    <xf numFmtId="0" fontId="64" fillId="0" borderId="6" xfId="8" applyFont="1" applyFill="1" applyBorder="1" applyAlignment="1"/>
    <xf numFmtId="0" fontId="238" fillId="0" borderId="6" xfId="8" applyBorder="1"/>
    <xf numFmtId="0" fontId="125" fillId="0" borderId="6" xfId="8" applyFont="1" applyFill="1" applyBorder="1" applyAlignment="1" applyProtection="1"/>
    <xf numFmtId="0" fontId="125" fillId="0" borderId="6" xfId="8" applyFont="1" applyFill="1" applyBorder="1" applyAlignment="1" applyProtection="1">
      <alignment horizontal="right"/>
    </xf>
    <xf numFmtId="178" fontId="125" fillId="0" borderId="6" xfId="8" applyNumberFormat="1" applyFont="1" applyFill="1" applyBorder="1" applyAlignment="1" applyProtection="1">
      <alignment horizontal="right"/>
    </xf>
    <xf numFmtId="0" fontId="1" fillId="0" borderId="0" xfId="0" applyFont="1" applyAlignment="1">
      <alignment vertical="center"/>
    </xf>
    <xf numFmtId="0" fontId="263" fillId="0" borderId="0" xfId="0" applyFont="1"/>
    <xf numFmtId="0" fontId="263" fillId="0" borderId="0" xfId="0" applyFont="1" applyAlignment="1">
      <alignment vertical="center"/>
    </xf>
    <xf numFmtId="0" fontId="263" fillId="0" borderId="34" xfId="0" applyFont="1" applyBorder="1" applyAlignment="1">
      <alignment vertical="center"/>
    </xf>
    <xf numFmtId="0" fontId="263" fillId="0" borderId="20" xfId="0" applyFont="1" applyBorder="1" applyAlignment="1">
      <alignment vertical="center"/>
    </xf>
    <xf numFmtId="0" fontId="263" fillId="0" borderId="0" xfId="0" applyFont="1" applyBorder="1" applyAlignment="1">
      <alignment vertical="center"/>
    </xf>
    <xf numFmtId="0" fontId="263" fillId="0" borderId="22" xfId="0" applyFont="1" applyBorder="1" applyAlignment="1">
      <alignment vertical="center"/>
    </xf>
    <xf numFmtId="0" fontId="263" fillId="0" borderId="18" xfId="0" applyFont="1" applyBorder="1" applyAlignment="1">
      <alignment vertical="center"/>
    </xf>
    <xf numFmtId="0" fontId="263" fillId="0" borderId="9" xfId="0" applyFont="1" applyBorder="1" applyAlignment="1">
      <alignment vertical="center"/>
    </xf>
    <xf numFmtId="0" fontId="263" fillId="0" borderId="36" xfId="0" applyFont="1" applyBorder="1" applyAlignment="1"/>
    <xf numFmtId="0" fontId="263" fillId="0" borderId="35" xfId="0" applyFont="1" applyBorder="1" applyAlignment="1"/>
    <xf numFmtId="49" fontId="263" fillId="0" borderId="35" xfId="0" applyNumberFormat="1" applyFont="1" applyBorder="1" applyAlignment="1"/>
    <xf numFmtId="0" fontId="263" fillId="0" borderId="42" xfId="0" applyFont="1" applyBorder="1" applyAlignment="1"/>
    <xf numFmtId="0" fontId="6" fillId="0" borderId="34" xfId="0" applyFont="1" applyBorder="1" applyAlignment="1">
      <alignment vertical="center"/>
    </xf>
    <xf numFmtId="0" fontId="6" fillId="0" borderId="20"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0" fontId="6" fillId="0" borderId="18" xfId="0" applyFont="1" applyBorder="1" applyAlignment="1">
      <alignment vertical="center"/>
    </xf>
    <xf numFmtId="0" fontId="6" fillId="0" borderId="9" xfId="0" applyFont="1" applyBorder="1" applyAlignment="1">
      <alignment vertical="center"/>
    </xf>
    <xf numFmtId="0" fontId="26" fillId="0" borderId="22" xfId="0" applyFont="1" applyBorder="1" applyAlignment="1">
      <alignment vertical="center"/>
    </xf>
    <xf numFmtId="0" fontId="6" fillId="0" borderId="34" xfId="0" applyFont="1" applyBorder="1" applyAlignment="1">
      <alignment horizontal="center" vertical="center"/>
    </xf>
    <xf numFmtId="0" fontId="6" fillId="0" borderId="18" xfId="0" applyFont="1" applyBorder="1" applyAlignment="1">
      <alignment horizontal="center" vertical="center"/>
    </xf>
    <xf numFmtId="1" fontId="64" fillId="0" borderId="9" xfId="0" applyNumberFormat="1" applyFont="1" applyFill="1" applyBorder="1" applyAlignment="1" applyProtection="1">
      <alignment horizontal="center"/>
    </xf>
    <xf numFmtId="0" fontId="264" fillId="0" borderId="35" xfId="0" applyFont="1" applyBorder="1" applyAlignment="1">
      <alignment vertical="center"/>
    </xf>
    <xf numFmtId="0" fontId="264" fillId="0" borderId="42" xfId="0" applyFont="1" applyBorder="1" applyAlignment="1">
      <alignment vertical="center"/>
    </xf>
    <xf numFmtId="0" fontId="262" fillId="0" borderId="36" xfId="0" applyFont="1" applyBorder="1" applyAlignment="1">
      <alignment vertical="center"/>
    </xf>
    <xf numFmtId="179" fontId="64" fillId="0" borderId="9" xfId="8" applyNumberFormat="1" applyFont="1" applyFill="1" applyBorder="1" applyAlignment="1" applyProtection="1">
      <alignment horizontal="center"/>
    </xf>
    <xf numFmtId="0" fontId="64" fillId="0" borderId="9" xfId="8" applyFont="1" applyFill="1" applyBorder="1" applyAlignment="1" applyProtection="1"/>
    <xf numFmtId="0" fontId="64" fillId="0" borderId="9" xfId="8" applyFont="1" applyFill="1" applyBorder="1" applyAlignment="1" applyProtection="1">
      <alignment horizontal="right"/>
    </xf>
    <xf numFmtId="178" fontId="64" fillId="0" borderId="18" xfId="8" applyNumberFormat="1" applyFont="1" applyFill="1" applyBorder="1" applyAlignment="1" applyProtection="1"/>
    <xf numFmtId="178" fontId="64" fillId="0" borderId="0" xfId="8" applyNumberFormat="1" applyFont="1" applyFill="1" applyBorder="1" applyAlignment="1" applyProtection="1"/>
    <xf numFmtId="178" fontId="64" fillId="0" borderId="9" xfId="8" applyNumberFormat="1" applyFont="1" applyFill="1" applyBorder="1" applyAlignment="1" applyProtection="1"/>
    <xf numFmtId="0" fontId="64" fillId="0" borderId="9" xfId="8" applyFont="1" applyFill="1" applyBorder="1" applyAlignment="1"/>
    <xf numFmtId="0" fontId="0" fillId="0" borderId="9" xfId="0" applyBorder="1"/>
    <xf numFmtId="0" fontId="0" fillId="0" borderId="9" xfId="0" applyBorder="1" applyAlignment="1">
      <alignment horizontal="center"/>
    </xf>
    <xf numFmtId="179" fontId="64" fillId="0" borderId="18" xfId="8" applyNumberFormat="1" applyFont="1" applyFill="1" applyBorder="1" applyAlignment="1" applyProtection="1">
      <alignment horizontal="center"/>
    </xf>
    <xf numFmtId="0" fontId="0" fillId="0" borderId="18" xfId="0" applyBorder="1"/>
    <xf numFmtId="1" fontId="64" fillId="0" borderId="18" xfId="0" applyNumberFormat="1" applyFont="1" applyFill="1" applyBorder="1" applyAlignment="1" applyProtection="1"/>
    <xf numFmtId="0" fontId="125" fillId="0" borderId="9" xfId="8" applyFont="1" applyFill="1" applyBorder="1" applyAlignment="1" applyProtection="1"/>
    <xf numFmtId="0" fontId="125" fillId="0" borderId="9" xfId="8" applyFont="1" applyFill="1" applyBorder="1" applyAlignment="1" applyProtection="1">
      <alignment horizontal="right"/>
    </xf>
    <xf numFmtId="178" fontId="125" fillId="0" borderId="9" xfId="8" applyNumberFormat="1" applyFont="1" applyFill="1" applyBorder="1" applyAlignment="1" applyProtection="1">
      <alignment horizontal="right"/>
    </xf>
    <xf numFmtId="0" fontId="238" fillId="0" borderId="9" xfId="8" applyBorder="1"/>
    <xf numFmtId="178" fontId="125" fillId="0" borderId="33" xfId="0" applyNumberFormat="1" applyFont="1" applyFill="1" applyBorder="1" applyAlignment="1" applyProtection="1"/>
    <xf numFmtId="1" fontId="19" fillId="0" borderId="9" xfId="0" applyNumberFormat="1" applyFont="1" applyBorder="1" applyAlignment="1">
      <alignment horizontal="center" vertical="center"/>
    </xf>
    <xf numFmtId="1" fontId="15" fillId="10" borderId="6" xfId="0" applyNumberFormat="1" applyFont="1" applyFill="1" applyBorder="1" applyAlignment="1">
      <alignment horizontal="center" vertical="center"/>
    </xf>
    <xf numFmtId="0" fontId="265" fillId="0" borderId="34" xfId="0" applyFont="1" applyBorder="1" applyAlignment="1">
      <alignment vertical="center"/>
    </xf>
    <xf numFmtId="0" fontId="265" fillId="0" borderId="20" xfId="0" applyFont="1" applyBorder="1" applyAlignment="1">
      <alignment vertical="center"/>
    </xf>
    <xf numFmtId="0" fontId="265" fillId="0" borderId="18" xfId="0" applyFont="1" applyBorder="1" applyAlignment="1">
      <alignment vertical="center"/>
    </xf>
    <xf numFmtId="0" fontId="265" fillId="0" borderId="9" xfId="0" applyFont="1" applyBorder="1" applyAlignment="1">
      <alignment vertical="center"/>
    </xf>
    <xf numFmtId="0" fontId="266" fillId="0" borderId="36" xfId="0" applyFont="1" applyBorder="1" applyAlignment="1">
      <alignment vertical="center"/>
    </xf>
    <xf numFmtId="0" fontId="266" fillId="0" borderId="42" xfId="0" applyFont="1" applyBorder="1" applyAlignment="1">
      <alignment vertical="center"/>
    </xf>
    <xf numFmtId="0" fontId="6" fillId="0" borderId="18" xfId="0" applyFont="1" applyBorder="1"/>
    <xf numFmtId="0" fontId="6" fillId="0" borderId="9" xfId="0" applyFont="1" applyBorder="1"/>
    <xf numFmtId="0" fontId="263" fillId="0" borderId="36" xfId="0" applyFont="1" applyBorder="1" applyAlignment="1">
      <alignment vertical="center"/>
    </xf>
    <xf numFmtId="0" fontId="263" fillId="0" borderId="42" xfId="0" applyFont="1" applyBorder="1" applyAlignment="1">
      <alignment vertical="center"/>
    </xf>
    <xf numFmtId="1" fontId="19" fillId="0" borderId="33" xfId="0" applyNumberFormat="1" applyFont="1" applyBorder="1" applyAlignment="1">
      <alignment horizontal="center" vertical="center"/>
    </xf>
    <xf numFmtId="0" fontId="240" fillId="0" borderId="6" xfId="0" applyFont="1" applyBorder="1" applyAlignment="1">
      <alignment horizontal="center" vertical="center"/>
    </xf>
    <xf numFmtId="0" fontId="19" fillId="0" borderId="9" xfId="0" applyNumberFormat="1" applyFont="1" applyBorder="1" applyAlignment="1">
      <alignment horizontal="center" vertical="center"/>
    </xf>
    <xf numFmtId="0" fontId="19" fillId="0" borderId="33" xfId="0" applyNumberFormat="1" applyFont="1" applyBorder="1" applyAlignment="1">
      <alignment horizontal="center" vertical="center"/>
    </xf>
    <xf numFmtId="1" fontId="26" fillId="0" borderId="6" xfId="0" applyNumberFormat="1" applyFont="1" applyFill="1" applyBorder="1" applyAlignment="1">
      <alignment vertical="center"/>
    </xf>
    <xf numFmtId="1" fontId="26" fillId="0" borderId="6" xfId="0" applyNumberFormat="1" applyFont="1" applyBorder="1" applyAlignment="1">
      <alignment vertical="center"/>
    </xf>
    <xf numFmtId="1" fontId="44" fillId="5" borderId="6" xfId="0" applyNumberFormat="1" applyFont="1" applyFill="1" applyBorder="1" applyAlignment="1">
      <alignment horizontal="center" vertical="center"/>
    </xf>
    <xf numFmtId="1" fontId="17" fillId="0" borderId="6" xfId="0" applyNumberFormat="1" applyFont="1" applyFill="1" applyBorder="1" applyAlignment="1">
      <alignment horizontal="center" vertical="center"/>
    </xf>
    <xf numFmtId="1" fontId="17" fillId="2" borderId="6" xfId="0" applyNumberFormat="1" applyFont="1" applyFill="1" applyBorder="1" applyAlignment="1">
      <alignment horizontal="center" vertical="center"/>
    </xf>
    <xf numFmtId="1" fontId="17" fillId="0" borderId="6" xfId="0" applyNumberFormat="1" applyFont="1" applyBorder="1" applyAlignment="1">
      <alignment horizontal="center" vertical="center"/>
    </xf>
    <xf numFmtId="1" fontId="17" fillId="14" borderId="6" xfId="0" applyNumberFormat="1" applyFont="1" applyFill="1" applyBorder="1" applyAlignment="1">
      <alignment horizontal="center" vertical="center"/>
    </xf>
    <xf numFmtId="196" fontId="6" fillId="5" borderId="33" xfId="0" applyNumberFormat="1" applyFont="1" applyFill="1" applyBorder="1" applyAlignment="1">
      <alignment horizontal="center" vertical="center"/>
    </xf>
    <xf numFmtId="196" fontId="6" fillId="5" borderId="9" xfId="0" applyNumberFormat="1" applyFont="1" applyFill="1" applyBorder="1" applyAlignment="1">
      <alignment horizontal="center" vertical="center"/>
    </xf>
    <xf numFmtId="196" fontId="6" fillId="5" borderId="10" xfId="0" applyNumberFormat="1" applyFont="1" applyFill="1" applyBorder="1" applyAlignment="1">
      <alignment horizontal="center" vertical="center"/>
    </xf>
    <xf numFmtId="49" fontId="19" fillId="5" borderId="58" xfId="0" applyNumberFormat="1" applyFont="1" applyFill="1" applyBorder="1" applyAlignment="1">
      <alignment horizontal="right" vertical="center"/>
    </xf>
    <xf numFmtId="49" fontId="19" fillId="5" borderId="63" xfId="0" applyNumberFormat="1" applyFont="1" applyFill="1" applyBorder="1" applyAlignment="1">
      <alignment horizontal="right" vertical="center"/>
    </xf>
    <xf numFmtId="1" fontId="26" fillId="0" borderId="6" xfId="0" applyNumberFormat="1" applyFont="1" applyFill="1" applyBorder="1" applyAlignment="1">
      <alignment horizontal="center" vertical="center"/>
    </xf>
    <xf numFmtId="1" fontId="26" fillId="0" borderId="6" xfId="0" applyNumberFormat="1" applyFont="1" applyBorder="1" applyAlignment="1">
      <alignment horizontal="center" vertical="center"/>
    </xf>
    <xf numFmtId="0" fontId="273" fillId="0" borderId="0" xfId="0" applyFont="1"/>
    <xf numFmtId="0" fontId="63" fillId="0" borderId="0" xfId="0" applyFont="1"/>
    <xf numFmtId="0" fontId="1" fillId="0" borderId="0" xfId="0" applyFont="1"/>
    <xf numFmtId="0" fontId="21" fillId="0" borderId="0" xfId="0" applyFont="1"/>
    <xf numFmtId="0" fontId="234" fillId="0" borderId="0" xfId="0" applyFont="1"/>
    <xf numFmtId="0" fontId="234" fillId="0" borderId="0" xfId="0" applyFont="1" applyAlignment="1">
      <alignment horizontal="left"/>
    </xf>
    <xf numFmtId="0" fontId="274" fillId="0" borderId="0" xfId="7" applyFont="1"/>
    <xf numFmtId="0" fontId="275" fillId="0" borderId="0" xfId="0" applyFont="1"/>
    <xf numFmtId="0" fontId="276" fillId="0" borderId="0" xfId="0" applyFont="1"/>
    <xf numFmtId="0" fontId="19" fillId="0" borderId="0" xfId="0" quotePrefix="1" applyFont="1"/>
    <xf numFmtId="179" fontId="64" fillId="0" borderId="6" xfId="9" applyNumberFormat="1" applyFont="1" applyFill="1" applyBorder="1" applyAlignment="1" applyProtection="1">
      <alignment horizontal="right"/>
    </xf>
    <xf numFmtId="0" fontId="64" fillId="0" borderId="6" xfId="9" applyFont="1" applyFill="1" applyBorder="1" applyAlignment="1" applyProtection="1"/>
    <xf numFmtId="0" fontId="64" fillId="0" borderId="6" xfId="9" applyFont="1" applyFill="1" applyBorder="1" applyAlignment="1" applyProtection="1">
      <alignment horizontal="right"/>
    </xf>
    <xf numFmtId="178" fontId="64" fillId="0" borderId="6" xfId="9" applyNumberFormat="1" applyFont="1" applyFill="1" applyBorder="1" applyAlignment="1" applyProtection="1"/>
    <xf numFmtId="0" fontId="64" fillId="0" borderId="6" xfId="9" applyFont="1" applyFill="1" applyBorder="1" applyAlignment="1"/>
    <xf numFmtId="179" fontId="64" fillId="0" borderId="6" xfId="9" applyNumberFormat="1" applyFont="1" applyFill="1" applyBorder="1" applyAlignment="1" applyProtection="1">
      <alignment horizontal="center"/>
    </xf>
    <xf numFmtId="179" fontId="64" fillId="0" borderId="6" xfId="11" applyNumberFormat="1" applyFont="1" applyFill="1" applyBorder="1" applyAlignment="1" applyProtection="1">
      <alignment horizontal="center"/>
    </xf>
    <xf numFmtId="178" fontId="125" fillId="0" borderId="6" xfId="9" applyNumberFormat="1" applyFont="1" applyFill="1" applyBorder="1" applyAlignment="1" applyProtection="1">
      <alignment horizontal="right"/>
    </xf>
    <xf numFmtId="0" fontId="238" fillId="0" borderId="6" xfId="9" applyBorder="1"/>
    <xf numFmtId="0" fontId="125" fillId="0" borderId="6" xfId="9" applyFont="1" applyFill="1" applyBorder="1" applyAlignment="1" applyProtection="1"/>
    <xf numFmtId="0" fontId="125" fillId="0" borderId="6" xfId="9" applyFont="1" applyFill="1" applyBorder="1" applyAlignment="1" applyProtection="1">
      <alignment horizontal="right"/>
    </xf>
    <xf numFmtId="179" fontId="64" fillId="5" borderId="6" xfId="9" applyNumberFormat="1" applyFont="1" applyFill="1" applyBorder="1" applyAlignment="1" applyProtection="1">
      <alignment horizontal="right"/>
    </xf>
    <xf numFmtId="0" fontId="64" fillId="5" borderId="6" xfId="9" applyFont="1" applyFill="1" applyBorder="1" applyAlignment="1" applyProtection="1"/>
    <xf numFmtId="0" fontId="64" fillId="5" borderId="6" xfId="9" applyFont="1" applyFill="1" applyBorder="1" applyAlignment="1" applyProtection="1">
      <alignment horizontal="right"/>
    </xf>
    <xf numFmtId="178" fontId="64" fillId="5" borderId="6" xfId="9" applyNumberFormat="1" applyFont="1" applyFill="1" applyBorder="1" applyAlignment="1" applyProtection="1"/>
    <xf numFmtId="0" fontId="238" fillId="5" borderId="6" xfId="9" applyFill="1" applyBorder="1"/>
    <xf numFmtId="178" fontId="64" fillId="5" borderId="6" xfId="9" applyNumberFormat="1" applyFont="1" applyFill="1" applyBorder="1" applyAlignment="1" applyProtection="1">
      <alignment horizontal="right"/>
    </xf>
    <xf numFmtId="0" fontId="238" fillId="0" borderId="56" xfId="9" applyBorder="1"/>
    <xf numFmtId="179" fontId="64" fillId="0" borderId="56" xfId="9" applyNumberFormat="1" applyFont="1" applyFill="1" applyBorder="1" applyAlignment="1" applyProtection="1">
      <alignment horizontal="right"/>
    </xf>
    <xf numFmtId="0" fontId="64" fillId="0" borderId="56" xfId="9" applyFont="1" applyFill="1" applyBorder="1" applyAlignment="1" applyProtection="1"/>
    <xf numFmtId="0" fontId="64" fillId="0" borderId="56" xfId="9" applyFont="1" applyFill="1" applyBorder="1" applyAlignment="1" applyProtection="1">
      <alignment horizontal="right"/>
    </xf>
    <xf numFmtId="178" fontId="125" fillId="0" borderId="56" xfId="9" applyNumberFormat="1" applyFont="1" applyFill="1" applyBorder="1" applyAlignment="1" applyProtection="1">
      <alignment horizontal="right"/>
    </xf>
    <xf numFmtId="0" fontId="51" fillId="0" borderId="18" xfId="0" applyFont="1" applyBorder="1" applyAlignment="1">
      <alignment vertical="center"/>
    </xf>
    <xf numFmtId="0" fontId="268" fillId="0" borderId="18" xfId="0" applyFont="1" applyFill="1" applyBorder="1" applyAlignment="1">
      <alignment horizontal="center" vertical="center"/>
    </xf>
    <xf numFmtId="0" fontId="268" fillId="6" borderId="18" xfId="0" applyFont="1" applyFill="1" applyBorder="1" applyAlignment="1">
      <alignment horizontal="center" vertical="center"/>
    </xf>
    <xf numFmtId="0" fontId="89" fillId="0" borderId="18" xfId="0" applyFont="1" applyBorder="1" applyAlignment="1">
      <alignment horizontal="center" vertical="center"/>
    </xf>
    <xf numFmtId="0" fontId="51" fillId="0" borderId="0" xfId="0" applyFont="1" applyBorder="1" applyAlignment="1">
      <alignment horizontal="center" vertical="center"/>
    </xf>
    <xf numFmtId="0" fontId="51" fillId="0" borderId="0" xfId="0" applyFont="1" applyFill="1" applyBorder="1" applyAlignment="1">
      <alignment horizontal="center" vertical="center"/>
    </xf>
    <xf numFmtId="0" fontId="89" fillId="0" borderId="0" xfId="0" applyFont="1" applyAlignment="1">
      <alignment horizontal="center" vertical="center"/>
    </xf>
    <xf numFmtId="0" fontId="269" fillId="0" borderId="9" xfId="0" applyFont="1" applyBorder="1" applyAlignment="1">
      <alignment horizontal="right" vertical="center"/>
    </xf>
    <xf numFmtId="0" fontId="42" fillId="5" borderId="18" xfId="0" applyFont="1" applyFill="1" applyBorder="1" applyAlignment="1">
      <alignment horizontal="center" vertical="center"/>
    </xf>
    <xf numFmtId="0" fontId="44" fillId="0" borderId="20" xfId="0" applyFont="1" applyBorder="1" applyAlignment="1">
      <alignment vertical="center"/>
    </xf>
    <xf numFmtId="0" fontId="44" fillId="5" borderId="42" xfId="0" applyFont="1" applyFill="1" applyBorder="1" applyAlignment="1">
      <alignment vertical="center"/>
    </xf>
    <xf numFmtId="0" fontId="19" fillId="0" borderId="18" xfId="0" applyFont="1" applyBorder="1" applyAlignment="1">
      <alignment vertical="center"/>
    </xf>
    <xf numFmtId="0" fontId="19" fillId="0" borderId="15" xfId="0" applyFont="1" applyBorder="1" applyAlignment="1">
      <alignment vertical="center"/>
    </xf>
    <xf numFmtId="0" fontId="41" fillId="0" borderId="18" xfId="0" applyFont="1" applyFill="1" applyBorder="1" applyAlignment="1">
      <alignment horizontal="center" vertical="center"/>
    </xf>
    <xf numFmtId="0" fontId="1" fillId="0" borderId="18" xfId="0" applyFont="1" applyBorder="1" applyAlignment="1">
      <alignment vertical="center"/>
    </xf>
    <xf numFmtId="0" fontId="270" fillId="0" borderId="18" xfId="0" applyFont="1" applyBorder="1" applyAlignment="1">
      <alignment horizontal="center" vertical="center"/>
    </xf>
    <xf numFmtId="0" fontId="41" fillId="5" borderId="0" xfId="0" applyFont="1" applyFill="1" applyBorder="1" applyAlignment="1">
      <alignment horizontal="center" vertical="center"/>
    </xf>
    <xf numFmtId="0" fontId="270" fillId="0" borderId="0" xfId="0" applyFont="1" applyAlignment="1">
      <alignment horizontal="center" vertical="center"/>
    </xf>
    <xf numFmtId="0" fontId="271" fillId="0" borderId="9" xfId="0" applyFont="1" applyBorder="1" applyAlignment="1">
      <alignment horizontal="right" vertical="center"/>
    </xf>
    <xf numFmtId="0" fontId="51" fillId="0" borderId="0" xfId="0" applyFont="1" applyBorder="1" applyAlignment="1">
      <alignment vertical="center"/>
    </xf>
    <xf numFmtId="0" fontId="51" fillId="0" borderId="9" xfId="0" applyFont="1" applyBorder="1" applyAlignment="1">
      <alignment vertical="center"/>
    </xf>
    <xf numFmtId="0" fontId="41" fillId="0" borderId="34" xfId="0" applyFont="1" applyBorder="1" applyAlignment="1">
      <alignment vertical="center"/>
    </xf>
    <xf numFmtId="0" fontId="51" fillId="0" borderId="34" xfId="0" applyFont="1" applyBorder="1" applyAlignment="1">
      <alignment vertical="center"/>
    </xf>
    <xf numFmtId="0" fontId="45" fillId="5" borderId="20" xfId="0" applyFont="1" applyFill="1" applyBorder="1" applyAlignment="1">
      <alignment vertical="center"/>
    </xf>
    <xf numFmtId="0" fontId="51" fillId="0" borderId="7" xfId="0" applyFont="1" applyBorder="1" applyAlignment="1">
      <alignment vertical="center"/>
    </xf>
    <xf numFmtId="0" fontId="56" fillId="5" borderId="22" xfId="0" applyFont="1" applyFill="1" applyBorder="1" applyAlignment="1">
      <alignment horizontal="right" vertical="center"/>
    </xf>
    <xf numFmtId="0" fontId="49" fillId="0" borderId="0" xfId="0" applyFont="1" applyAlignment="1">
      <alignment horizontal="left" vertical="center"/>
    </xf>
    <xf numFmtId="0" fontId="49" fillId="0" borderId="18" xfId="0" applyFont="1" applyBorder="1" applyAlignment="1">
      <alignment horizontal="left" vertical="center"/>
    </xf>
    <xf numFmtId="1" fontId="26" fillId="0" borderId="6" xfId="0" applyNumberFormat="1" applyFont="1" applyFill="1" applyBorder="1" applyAlignment="1">
      <alignment horizontal="right" vertical="center"/>
    </xf>
    <xf numFmtId="1" fontId="26" fillId="0" borderId="6" xfId="0" applyNumberFormat="1" applyFont="1" applyBorder="1" applyAlignment="1">
      <alignment horizontal="right" vertical="center"/>
    </xf>
    <xf numFmtId="0" fontId="89" fillId="0" borderId="9" xfId="0" applyFont="1" applyBorder="1" applyAlignment="1">
      <alignment horizontal="center" vertical="center"/>
    </xf>
    <xf numFmtId="0" fontId="51" fillId="0" borderId="0" xfId="0" applyFont="1" applyAlignment="1">
      <alignment horizontal="center" vertical="center"/>
    </xf>
    <xf numFmtId="49" fontId="44" fillId="5" borderId="6" xfId="0" quotePrefix="1" applyNumberFormat="1" applyFont="1" applyFill="1" applyBorder="1" applyAlignment="1">
      <alignment horizontal="right" vertical="center"/>
    </xf>
    <xf numFmtId="49" fontId="25" fillId="0" borderId="39" xfId="0" applyNumberFormat="1" applyFont="1" applyFill="1" applyBorder="1" applyAlignment="1">
      <alignment horizontal="left" vertical="center"/>
    </xf>
    <xf numFmtId="49" fontId="8" fillId="0" borderId="0" xfId="0" quotePrefix="1" applyNumberFormat="1" applyFont="1" applyFill="1" applyAlignment="1">
      <alignment horizontal="center" vertical="center"/>
    </xf>
    <xf numFmtId="49" fontId="37" fillId="0" borderId="0" xfId="0" applyNumberFormat="1" applyFont="1" applyFill="1" applyBorder="1" applyAlignment="1">
      <alignment vertical="center"/>
    </xf>
    <xf numFmtId="49" fontId="37" fillId="0" borderId="34" xfId="0" applyNumberFormat="1" applyFont="1" applyFill="1" applyBorder="1" applyAlignment="1">
      <alignment vertical="center"/>
    </xf>
    <xf numFmtId="0" fontId="8" fillId="0" borderId="34" xfId="0" applyFont="1" applyBorder="1" applyAlignment="1">
      <alignment vertical="center"/>
    </xf>
    <xf numFmtId="0" fontId="8" fillId="0" borderId="20" xfId="0" applyFont="1" applyBorder="1" applyAlignment="1">
      <alignment vertical="center"/>
    </xf>
    <xf numFmtId="0" fontId="8" fillId="0" borderId="22" xfId="0" applyFont="1" applyBorder="1" applyAlignment="1">
      <alignment vertical="center"/>
    </xf>
    <xf numFmtId="0" fontId="8" fillId="0" borderId="18" xfId="0" applyFont="1" applyBorder="1" applyAlignment="1">
      <alignment vertical="center"/>
    </xf>
    <xf numFmtId="0" fontId="8" fillId="0" borderId="9" xfId="0" applyFont="1" applyBorder="1" applyAlignment="1">
      <alignment vertical="center"/>
    </xf>
    <xf numFmtId="49" fontId="25" fillId="0" borderId="35" xfId="0" applyNumberFormat="1" applyFont="1" applyFill="1" applyBorder="1" applyAlignment="1">
      <alignment vertical="center"/>
    </xf>
    <xf numFmtId="0" fontId="272" fillId="0" borderId="18" xfId="0" applyFont="1" applyFill="1" applyBorder="1" applyAlignment="1">
      <alignment horizontal="center" vertical="center"/>
    </xf>
    <xf numFmtId="0" fontId="272" fillId="12" borderId="0" xfId="0" applyFont="1" applyFill="1" applyBorder="1" applyAlignment="1">
      <alignment horizontal="center" vertical="center"/>
    </xf>
    <xf numFmtId="0" fontId="46" fillId="0" borderId="0" xfId="0" applyFont="1" applyAlignment="1">
      <alignment horizontal="left" vertical="center"/>
    </xf>
    <xf numFmtId="0" fontId="46" fillId="0" borderId="18" xfId="0" applyFont="1" applyBorder="1" applyAlignment="1">
      <alignment horizontal="left" vertical="center"/>
    </xf>
    <xf numFmtId="0" fontId="51" fillId="0" borderId="18" xfId="0" applyFont="1" applyBorder="1" applyAlignment="1">
      <alignment horizontal="right" vertical="center"/>
    </xf>
    <xf numFmtId="0" fontId="51" fillId="0" borderId="0" xfId="0" applyFont="1" applyAlignment="1">
      <alignment horizontal="right" vertical="center"/>
    </xf>
    <xf numFmtId="0" fontId="45" fillId="5" borderId="22" xfId="0" applyFont="1" applyFill="1" applyBorder="1" applyAlignment="1">
      <alignment horizontal="right" vertical="center"/>
    </xf>
    <xf numFmtId="0" fontId="45" fillId="5" borderId="9" xfId="0" applyFont="1" applyFill="1" applyBorder="1" applyAlignment="1">
      <alignment horizontal="right" vertical="center"/>
    </xf>
    <xf numFmtId="0" fontId="75" fillId="0" borderId="32" xfId="13" applyFont="1" applyBorder="1" applyAlignment="1">
      <alignment horizontal="left"/>
    </xf>
    <xf numFmtId="0" fontId="75" fillId="0" borderId="0" xfId="13" applyFont="1" applyBorder="1" applyAlignment="1">
      <alignment horizontal="left"/>
    </xf>
    <xf numFmtId="14" fontId="114" fillId="0" borderId="0" xfId="12" applyNumberFormat="1" applyFont="1" applyBorder="1" applyAlignment="1">
      <alignment horizontal="left"/>
    </xf>
    <xf numFmtId="0" fontId="7" fillId="10" borderId="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49" fontId="60" fillId="4" borderId="39" xfId="0" applyNumberFormat="1" applyFont="1" applyFill="1" applyBorder="1" applyAlignment="1">
      <alignment horizontal="left" vertical="center"/>
    </xf>
    <xf numFmtId="49" fontId="60" fillId="4" borderId="7" xfId="0" applyNumberFormat="1" applyFont="1" applyFill="1" applyBorder="1" applyAlignment="1">
      <alignment horizontal="left" vertical="center"/>
    </xf>
    <xf numFmtId="49" fontId="30" fillId="5" borderId="56" xfId="0" applyNumberFormat="1" applyFont="1" applyFill="1" applyBorder="1" applyAlignment="1">
      <alignment horizontal="center" vertical="center"/>
    </xf>
    <xf numFmtId="49" fontId="30" fillId="5" borderId="33" xfId="0" applyNumberFormat="1" applyFont="1" applyFill="1" applyBorder="1" applyAlignment="1">
      <alignment horizontal="center" vertical="center"/>
    </xf>
    <xf numFmtId="49" fontId="14" fillId="0" borderId="66" xfId="0" applyNumberFormat="1" applyFont="1" applyBorder="1" applyAlignment="1">
      <alignment horizontal="left" vertical="center" wrapText="1"/>
    </xf>
    <xf numFmtId="0" fontId="0" fillId="0" borderId="21" xfId="0" applyBorder="1" applyAlignment="1">
      <alignment horizontal="left" vertical="center" wrapText="1"/>
    </xf>
    <xf numFmtId="0" fontId="0" fillId="0" borderId="67" xfId="0" applyBorder="1" applyAlignment="1">
      <alignment horizontal="left" vertical="center" wrapText="1"/>
    </xf>
    <xf numFmtId="49" fontId="16" fillId="0" borderId="64" xfId="0" applyNumberFormat="1" applyFont="1" applyBorder="1" applyAlignment="1">
      <alignment horizontal="left" vertical="center"/>
    </xf>
    <xf numFmtId="49" fontId="16" fillId="0" borderId="65" xfId="0" applyNumberFormat="1" applyFont="1" applyBorder="1" applyAlignment="1">
      <alignment horizontal="left" vertical="center"/>
    </xf>
    <xf numFmtId="49" fontId="140" fillId="2" borderId="56" xfId="0" applyNumberFormat="1" applyFont="1" applyFill="1" applyBorder="1" applyAlignment="1">
      <alignment horizontal="left" vertical="center"/>
    </xf>
    <xf numFmtId="49" fontId="140" fillId="2" borderId="63" xfId="0" applyNumberFormat="1" applyFont="1" applyFill="1" applyBorder="1" applyAlignment="1">
      <alignment horizontal="left" vertical="center"/>
    </xf>
    <xf numFmtId="49" fontId="140" fillId="2" borderId="33" xfId="0" applyNumberFormat="1" applyFont="1" applyFill="1" applyBorder="1" applyAlignment="1">
      <alignment horizontal="left" vertical="center"/>
    </xf>
    <xf numFmtId="49" fontId="30" fillId="5" borderId="20" xfId="0" applyNumberFormat="1" applyFont="1" applyFill="1" applyBorder="1" applyAlignment="1">
      <alignment horizontal="center" vertical="center"/>
    </xf>
    <xf numFmtId="49" fontId="30" fillId="5" borderId="9" xfId="0" applyNumberFormat="1" applyFont="1" applyFill="1" applyBorder="1" applyAlignment="1">
      <alignment horizontal="center" vertical="center"/>
    </xf>
    <xf numFmtId="49" fontId="82" fillId="0" borderId="55" xfId="0" applyNumberFormat="1" applyFont="1" applyBorder="1" applyAlignment="1">
      <alignment horizontal="left" vertical="center"/>
    </xf>
    <xf numFmtId="49" fontId="82" fillId="0" borderId="34" xfId="0" applyNumberFormat="1" applyFont="1" applyBorder="1" applyAlignment="1">
      <alignment horizontal="left" vertical="center"/>
    </xf>
    <xf numFmtId="49" fontId="82" fillId="0" borderId="48" xfId="0" applyNumberFormat="1" applyFont="1" applyBorder="1" applyAlignment="1">
      <alignment horizontal="left" vertical="center"/>
    </xf>
    <xf numFmtId="49" fontId="82" fillId="0" borderId="18" xfId="0" applyNumberFormat="1" applyFont="1" applyBorder="1" applyAlignment="1">
      <alignment horizontal="left" vertical="center"/>
    </xf>
    <xf numFmtId="49" fontId="30" fillId="5" borderId="39" xfId="0" applyNumberFormat="1" applyFont="1" applyFill="1" applyBorder="1" applyAlignment="1">
      <alignment horizontal="center" vertical="center"/>
    </xf>
    <xf numFmtId="49" fontId="30" fillId="5" borderId="7" xfId="0" applyNumberFormat="1" applyFont="1" applyFill="1" applyBorder="1" applyAlignment="1">
      <alignment horizontal="center" vertical="center"/>
    </xf>
    <xf numFmtId="49" fontId="16" fillId="0" borderId="3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38" xfId="0" applyNumberFormat="1" applyFont="1" applyBorder="1" applyAlignment="1">
      <alignment horizontal="left" vertical="center"/>
    </xf>
    <xf numFmtId="49" fontId="30" fillId="5" borderId="38" xfId="0" applyNumberFormat="1" applyFont="1" applyFill="1" applyBorder="1" applyAlignment="1">
      <alignment horizontal="center" vertical="center"/>
    </xf>
    <xf numFmtId="14" fontId="81" fillId="2" borderId="34" xfId="0" applyNumberFormat="1" applyFont="1" applyFill="1" applyBorder="1" applyAlignment="1">
      <alignment horizontal="left" vertical="center" wrapText="1"/>
    </xf>
    <xf numFmtId="49" fontId="16" fillId="2" borderId="6" xfId="0" applyNumberFormat="1" applyFont="1" applyFill="1" applyBorder="1" applyAlignment="1">
      <alignment horizontal="left" vertical="top"/>
    </xf>
    <xf numFmtId="49" fontId="22" fillId="2" borderId="0" xfId="0" applyNumberFormat="1" applyFont="1" applyFill="1" applyAlignment="1">
      <alignment horizontal="center" vertical="center"/>
    </xf>
    <xf numFmtId="0" fontId="242" fillId="5" borderId="0" xfId="0" applyFont="1" applyFill="1" applyBorder="1" applyAlignment="1">
      <alignment horizontal="center" vertical="center"/>
    </xf>
    <xf numFmtId="49" fontId="8" fillId="0" borderId="18" xfId="0" applyNumberFormat="1" applyFont="1" applyFill="1" applyBorder="1" applyAlignment="1">
      <alignment horizontal="left" vertical="center"/>
    </xf>
    <xf numFmtId="49" fontId="8" fillId="0" borderId="9" xfId="0" applyNumberFormat="1" applyFont="1" applyFill="1" applyBorder="1" applyAlignment="1">
      <alignment horizontal="left" vertical="center"/>
    </xf>
    <xf numFmtId="14" fontId="8" fillId="0" borderId="42" xfId="0" applyNumberFormat="1" applyFont="1" applyFill="1" applyBorder="1" applyAlignment="1">
      <alignment horizontal="center" vertical="center"/>
    </xf>
    <xf numFmtId="14" fontId="8" fillId="0" borderId="18" xfId="0" applyNumberFormat="1" applyFont="1" applyFill="1" applyBorder="1" applyAlignment="1">
      <alignment horizontal="center" vertical="center"/>
    </xf>
    <xf numFmtId="49" fontId="8" fillId="0" borderId="0" xfId="0" applyNumberFormat="1" applyFont="1" applyFill="1" applyAlignment="1">
      <alignment horizontal="left" vertical="center"/>
    </xf>
    <xf numFmtId="49" fontId="8" fillId="0" borderId="22" xfId="0" applyNumberFormat="1" applyFont="1" applyFill="1" applyBorder="1" applyAlignment="1">
      <alignment horizontal="left" vertical="center"/>
    </xf>
    <xf numFmtId="0" fontId="146" fillId="0" borderId="35" xfId="0" applyFont="1" applyBorder="1" applyAlignment="1">
      <alignment horizontal="center" vertical="center"/>
    </xf>
    <xf numFmtId="0" fontId="146" fillId="0" borderId="0" xfId="0" applyFont="1" applyAlignment="1">
      <alignment horizontal="center" vertical="center"/>
    </xf>
    <xf numFmtId="0" fontId="146" fillId="0" borderId="0" xfId="0" applyFont="1" applyBorder="1" applyAlignment="1">
      <alignment horizontal="center" vertical="center"/>
    </xf>
    <xf numFmtId="22" fontId="25" fillId="0" borderId="37" xfId="0" applyNumberFormat="1" applyFont="1" applyFill="1" applyBorder="1" applyAlignment="1">
      <alignment horizontal="left" vertical="center"/>
    </xf>
    <xf numFmtId="0" fontId="0" fillId="0" borderId="7" xfId="0" applyBorder="1" applyAlignment="1">
      <alignment vertical="center"/>
    </xf>
    <xf numFmtId="14" fontId="8" fillId="0" borderId="42" xfId="0" applyNumberFormat="1" applyFont="1" applyFill="1" applyBorder="1" applyAlignment="1">
      <alignment horizontal="left" vertical="center"/>
    </xf>
    <xf numFmtId="14" fontId="8" fillId="0" borderId="18" xfId="0" applyNumberFormat="1" applyFont="1" applyFill="1" applyBorder="1" applyAlignment="1">
      <alignment horizontal="left" vertical="center"/>
    </xf>
    <xf numFmtId="14" fontId="8" fillId="0" borderId="9" xfId="0" applyNumberFormat="1" applyFont="1" applyFill="1" applyBorder="1" applyAlignment="1">
      <alignment horizontal="left" vertical="center"/>
    </xf>
    <xf numFmtId="49" fontId="26" fillId="0" borderId="8" xfId="0" applyNumberFormat="1" applyFont="1" applyBorder="1" applyAlignment="1">
      <alignment horizontal="center" vertical="center"/>
    </xf>
    <xf numFmtId="0" fontId="242" fillId="5" borderId="0" xfId="0" applyFont="1" applyFill="1" applyBorder="1" applyAlignment="1">
      <alignment horizontal="left" vertical="center"/>
    </xf>
    <xf numFmtId="0" fontId="146" fillId="0" borderId="0" xfId="0" applyFont="1" applyBorder="1" applyAlignment="1">
      <alignment horizontal="left" vertical="center"/>
    </xf>
    <xf numFmtId="49" fontId="29" fillId="2" borderId="36" xfId="0" applyNumberFormat="1" applyFont="1" applyFill="1" applyBorder="1" applyAlignment="1">
      <alignment horizontal="center" vertical="center" wrapText="1"/>
    </xf>
    <xf numFmtId="49" fontId="29" fillId="2" borderId="34" xfId="0" applyNumberFormat="1" applyFont="1" applyFill="1" applyBorder="1" applyAlignment="1">
      <alignment horizontal="center" vertical="center" wrapText="1"/>
    </xf>
    <xf numFmtId="49" fontId="29" fillId="2" borderId="20" xfId="0" applyNumberFormat="1" applyFont="1" applyFill="1" applyBorder="1" applyAlignment="1">
      <alignment horizontal="center" vertical="center" wrapText="1"/>
    </xf>
    <xf numFmtId="49" fontId="29" fillId="2" borderId="36" xfId="0" applyNumberFormat="1" applyFont="1" applyFill="1" applyBorder="1" applyAlignment="1">
      <alignment horizontal="center" wrapText="1"/>
    </xf>
    <xf numFmtId="49" fontId="29" fillId="2" borderId="34" xfId="0" applyNumberFormat="1" applyFont="1" applyFill="1" applyBorder="1" applyAlignment="1">
      <alignment horizontal="center" wrapText="1"/>
    </xf>
    <xf numFmtId="49" fontId="29" fillId="2" borderId="20" xfId="0" applyNumberFormat="1" applyFont="1" applyFill="1" applyBorder="1" applyAlignment="1">
      <alignment horizontal="center" wrapText="1"/>
    </xf>
    <xf numFmtId="0" fontId="0" fillId="0" borderId="34" xfId="0" applyBorder="1" applyAlignment="1">
      <alignment wrapText="1"/>
    </xf>
    <xf numFmtId="0" fontId="0" fillId="0" borderId="20" xfId="0" applyBorder="1" applyAlignment="1">
      <alignment wrapText="1"/>
    </xf>
    <xf numFmtId="0" fontId="0" fillId="0" borderId="0" xfId="0" applyAlignment="1">
      <alignment horizontal="center" vertical="center"/>
    </xf>
    <xf numFmtId="0" fontId="0" fillId="0" borderId="8" xfId="0" applyBorder="1" applyAlignment="1">
      <alignment horizontal="center" vertical="center"/>
    </xf>
    <xf numFmtId="49" fontId="81" fillId="0" borderId="8" xfId="0" applyNumberFormat="1" applyFont="1" applyBorder="1" applyAlignment="1">
      <alignment horizontal="right" vertical="center"/>
    </xf>
    <xf numFmtId="0" fontId="0" fillId="0" borderId="8" xfId="0" applyBorder="1" applyAlignment="1">
      <alignment vertical="center"/>
    </xf>
    <xf numFmtId="49" fontId="8" fillId="0" borderId="42" xfId="0" applyNumberFormat="1" applyFont="1" applyFill="1" applyBorder="1" applyAlignment="1">
      <alignment vertical="center"/>
    </xf>
    <xf numFmtId="0" fontId="0" fillId="0" borderId="18" xfId="0" applyBorder="1" applyAlignment="1">
      <alignment vertical="center"/>
    </xf>
    <xf numFmtId="0" fontId="0" fillId="0" borderId="9" xfId="0" applyBorder="1" applyAlignment="1">
      <alignment vertical="center"/>
    </xf>
    <xf numFmtId="49" fontId="8" fillId="0" borderId="0" xfId="0" applyNumberFormat="1" applyFont="1" applyFill="1" applyBorder="1" applyAlignment="1">
      <alignment horizontal="left" vertical="center"/>
    </xf>
    <xf numFmtId="0" fontId="0" fillId="0" borderId="0" xfId="0" applyAlignment="1">
      <alignment vertical="center"/>
    </xf>
    <xf numFmtId="0" fontId="0" fillId="0" borderId="22" xfId="0" applyBorder="1" applyAlignment="1">
      <alignment vertical="center"/>
    </xf>
    <xf numFmtId="0" fontId="0" fillId="0" borderId="37" xfId="0" applyBorder="1" applyAlignment="1">
      <alignment vertical="center"/>
    </xf>
    <xf numFmtId="0" fontId="29" fillId="0" borderId="0" xfId="0" applyFont="1" applyBorder="1" applyAlignment="1">
      <alignment vertical="center"/>
    </xf>
    <xf numFmtId="0" fontId="44" fillId="0" borderId="0" xfId="0" applyFont="1" applyAlignment="1">
      <alignment vertical="center"/>
    </xf>
    <xf numFmtId="0" fontId="44" fillId="0" borderId="18" xfId="0" applyFont="1" applyBorder="1" applyAlignment="1">
      <alignment vertical="center"/>
    </xf>
    <xf numFmtId="0" fontId="44" fillId="0" borderId="0" xfId="0" applyFont="1" applyBorder="1" applyAlignment="1">
      <alignment vertical="center"/>
    </xf>
    <xf numFmtId="0" fontId="44" fillId="0" borderId="22" xfId="0" applyFont="1" applyBorder="1" applyAlignment="1">
      <alignment vertical="center"/>
    </xf>
    <xf numFmtId="0" fontId="44" fillId="0" borderId="9" xfId="0" applyFont="1" applyBorder="1" applyAlignment="1">
      <alignment vertical="center"/>
    </xf>
    <xf numFmtId="49" fontId="23" fillId="2" borderId="0" xfId="0" applyNumberFormat="1" applyFont="1" applyFill="1" applyAlignment="1">
      <alignment horizontal="center" vertical="center"/>
    </xf>
    <xf numFmtId="197" fontId="26" fillId="0" borderId="8" xfId="0" applyNumberFormat="1" applyFont="1" applyBorder="1" applyAlignment="1">
      <alignment horizontal="left" vertical="center"/>
    </xf>
    <xf numFmtId="197" fontId="0" fillId="0" borderId="8" xfId="0" applyNumberFormat="1" applyBorder="1" applyAlignment="1">
      <alignment vertical="center"/>
    </xf>
    <xf numFmtId="49" fontId="81" fillId="0" borderId="8" xfId="0" applyNumberFormat="1" applyFont="1" applyBorder="1" applyAlignment="1">
      <alignment horizontal="center" vertical="center"/>
    </xf>
    <xf numFmtId="49" fontId="26" fillId="0" borderId="8" xfId="0" applyNumberFormat="1" applyFont="1" applyBorder="1" applyAlignment="1">
      <alignment vertical="center"/>
    </xf>
    <xf numFmtId="14" fontId="44" fillId="0" borderId="0" xfId="0" applyNumberFormat="1" applyFont="1" applyAlignment="1">
      <alignment vertical="center"/>
    </xf>
    <xf numFmtId="14" fontId="26" fillId="0" borderId="8" xfId="0" applyNumberFormat="1" applyFont="1" applyBorder="1" applyAlignment="1">
      <alignment horizontal="left" vertical="center"/>
    </xf>
    <xf numFmtId="49" fontId="16" fillId="2" borderId="36" xfId="0" applyNumberFormat="1" applyFont="1" applyFill="1" applyBorder="1" applyAlignment="1">
      <alignment horizontal="left" vertical="top"/>
    </xf>
    <xf numFmtId="49" fontId="16" fillId="2" borderId="34" xfId="0" applyNumberFormat="1" applyFont="1" applyFill="1" applyBorder="1" applyAlignment="1">
      <alignment horizontal="left" vertical="top"/>
    </xf>
    <xf numFmtId="49" fontId="16" fillId="2" borderId="20" xfId="0" applyNumberFormat="1" applyFont="1" applyFill="1" applyBorder="1" applyAlignment="1">
      <alignment horizontal="left" vertical="top"/>
    </xf>
    <xf numFmtId="49" fontId="16" fillId="2" borderId="35" xfId="0" applyNumberFormat="1" applyFont="1" applyFill="1" applyBorder="1" applyAlignment="1">
      <alignment horizontal="left" vertical="top"/>
    </xf>
    <xf numFmtId="49" fontId="16" fillId="2" borderId="0" xfId="0" applyNumberFormat="1" applyFont="1" applyFill="1" applyBorder="1" applyAlignment="1">
      <alignment horizontal="left" vertical="top"/>
    </xf>
    <xf numFmtId="49" fontId="16" fillId="2" borderId="22" xfId="0" applyNumberFormat="1" applyFont="1" applyFill="1" applyBorder="1" applyAlignment="1">
      <alignment horizontal="left" vertical="top"/>
    </xf>
    <xf numFmtId="49" fontId="16" fillId="2" borderId="42" xfId="0" applyNumberFormat="1" applyFont="1" applyFill="1" applyBorder="1" applyAlignment="1">
      <alignment horizontal="left" vertical="top"/>
    </xf>
    <xf numFmtId="49" fontId="16" fillId="2" borderId="18" xfId="0" applyNumberFormat="1" applyFont="1" applyFill="1" applyBorder="1" applyAlignment="1">
      <alignment horizontal="left" vertical="top"/>
    </xf>
    <xf numFmtId="49" fontId="16" fillId="2" borderId="9" xfId="0" applyNumberFormat="1" applyFont="1" applyFill="1" applyBorder="1" applyAlignment="1">
      <alignment horizontal="left" vertical="top"/>
    </xf>
    <xf numFmtId="0" fontId="53" fillId="0" borderId="0" xfId="0" applyFont="1" applyAlignment="1">
      <alignment horizontal="right" vertical="center"/>
    </xf>
    <xf numFmtId="0" fontId="136" fillId="0" borderId="42" xfId="14" applyFont="1" applyBorder="1" applyAlignment="1">
      <alignment horizontal="left"/>
    </xf>
    <xf numFmtId="0" fontId="136" fillId="0" borderId="18" xfId="14" applyFont="1" applyBorder="1" applyAlignment="1">
      <alignment horizontal="left"/>
    </xf>
    <xf numFmtId="0" fontId="173" fillId="0" borderId="0" xfId="14" applyFont="1" applyAlignment="1">
      <alignment horizontal="right"/>
    </xf>
    <xf numFmtId="0" fontId="4" fillId="0" borderId="42" xfId="14" applyFont="1" applyBorder="1" applyAlignment="1">
      <alignment horizontal="left"/>
    </xf>
    <xf numFmtId="0" fontId="4" fillId="0" borderId="18" xfId="14" applyFont="1" applyBorder="1" applyAlignment="1">
      <alignment horizontal="left"/>
    </xf>
    <xf numFmtId="0" fontId="179" fillId="0" borderId="0" xfId="14" applyFont="1" applyBorder="1" applyAlignment="1">
      <alignment horizontal="right"/>
    </xf>
    <xf numFmtId="0" fontId="253" fillId="5" borderId="0" xfId="0" applyFont="1" applyFill="1" applyBorder="1" applyAlignment="1">
      <alignment horizontal="left"/>
    </xf>
    <xf numFmtId="0" fontId="215" fillId="0" borderId="0" xfId="14" applyFont="1" applyAlignment="1">
      <alignment horizontal="left"/>
    </xf>
    <xf numFmtId="0" fontId="167" fillId="0" borderId="0" xfId="0" applyFont="1" applyBorder="1" applyAlignment="1">
      <alignment horizontal="center" vertical="center"/>
    </xf>
    <xf numFmtId="0" fontId="52" fillId="0" borderId="6" xfId="14" applyFont="1" applyFill="1" applyBorder="1" applyAlignment="1">
      <alignment horizontal="right"/>
    </xf>
    <xf numFmtId="0" fontId="52" fillId="0" borderId="39" xfId="14" applyFont="1" applyBorder="1" applyAlignment="1">
      <alignment horizontal="left"/>
    </xf>
    <xf numFmtId="0" fontId="52" fillId="0" borderId="37" xfId="14" applyFont="1" applyBorder="1" applyAlignment="1">
      <alignment horizontal="left"/>
    </xf>
    <xf numFmtId="0" fontId="52" fillId="0" borderId="7" xfId="14" applyFont="1" applyBorder="1" applyAlignment="1">
      <alignment horizontal="left"/>
    </xf>
    <xf numFmtId="49" fontId="197" fillId="0" borderId="6" xfId="14" applyNumberFormat="1" applyFont="1" applyBorder="1" applyAlignment="1">
      <alignment horizontal="right" vertical="center"/>
    </xf>
    <xf numFmtId="0" fontId="63" fillId="0" borderId="0" xfId="14" applyFont="1" applyBorder="1" applyAlignment="1">
      <alignment horizontal="left"/>
    </xf>
    <xf numFmtId="0" fontId="176" fillId="0" borderId="18" xfId="14" applyFont="1" applyBorder="1" applyAlignment="1">
      <alignment horizontal="left"/>
    </xf>
    <xf numFmtId="0" fontId="195" fillId="0" borderId="0" xfId="14" applyFont="1" applyBorder="1"/>
    <xf numFmtId="0" fontId="197" fillId="0" borderId="0" xfId="14" applyFont="1" applyAlignment="1">
      <alignment horizontal="center"/>
    </xf>
    <xf numFmtId="0" fontId="68" fillId="0" borderId="0" xfId="14" applyFont="1" applyFill="1"/>
    <xf numFmtId="0" fontId="178" fillId="0" borderId="18" xfId="14" applyFont="1" applyBorder="1" applyAlignment="1"/>
    <xf numFmtId="0" fontId="178" fillId="0" borderId="6" xfId="14" applyFont="1" applyBorder="1" applyAlignment="1">
      <alignment horizontal="left"/>
    </xf>
    <xf numFmtId="0" fontId="178" fillId="0" borderId="37" xfId="14" applyFont="1" applyBorder="1" applyAlignment="1"/>
    <xf numFmtId="0" fontId="128" fillId="0" borderId="39" xfId="12" applyFont="1" applyBorder="1" applyAlignment="1">
      <alignment horizontal="center"/>
    </xf>
    <xf numFmtId="0" fontId="128" fillId="0" borderId="37" xfId="12" applyFont="1" applyBorder="1" applyAlignment="1">
      <alignment horizontal="center"/>
    </xf>
    <xf numFmtId="0" fontId="128" fillId="0" borderId="7" xfId="12" applyFont="1" applyBorder="1" applyAlignment="1">
      <alignment horizontal="center"/>
    </xf>
    <xf numFmtId="0" fontId="69" fillId="0" borderId="0" xfId="12" applyFont="1" applyAlignment="1">
      <alignment horizontal="center"/>
    </xf>
    <xf numFmtId="0" fontId="69" fillId="0" borderId="0" xfId="12" applyFont="1" applyBorder="1" applyAlignment="1">
      <alignment horizontal="center"/>
    </xf>
    <xf numFmtId="0" fontId="95" fillId="0" borderId="0" xfId="12" applyFont="1" applyBorder="1" applyAlignment="1">
      <alignment horizontal="center" wrapText="1"/>
    </xf>
    <xf numFmtId="0" fontId="77" fillId="0" borderId="0" xfId="12" applyFont="1" applyBorder="1"/>
    <xf numFmtId="0" fontId="85" fillId="0" borderId="0" xfId="12" applyFont="1" applyBorder="1" applyAlignment="1">
      <alignment horizontal="center"/>
    </xf>
    <xf numFmtId="0" fontId="75" fillId="0" borderId="32" xfId="12" applyFont="1" applyBorder="1" applyAlignment="1">
      <alignment horizontal="left"/>
    </xf>
    <xf numFmtId="0" fontId="75" fillId="0" borderId="0" xfId="12" applyFont="1" applyBorder="1" applyAlignment="1">
      <alignment horizontal="left"/>
    </xf>
    <xf numFmtId="0" fontId="78" fillId="0" borderId="0" xfId="12" applyFont="1" applyBorder="1"/>
    <xf numFmtId="0" fontId="91" fillId="0" borderId="0" xfId="12" applyFont="1"/>
    <xf numFmtId="0" fontId="95" fillId="0" borderId="32" xfId="12" applyFont="1" applyBorder="1" applyAlignment="1">
      <alignment horizontal="center"/>
    </xf>
    <xf numFmtId="0" fontId="68" fillId="0" borderId="0" xfId="12" applyFont="1" applyFill="1"/>
    <xf numFmtId="0" fontId="68" fillId="0" borderId="0" xfId="12" applyFont="1"/>
    <xf numFmtId="0" fontId="69" fillId="0" borderId="0" xfId="12" applyFont="1" applyBorder="1"/>
    <xf numFmtId="0" fontId="100" fillId="0" borderId="68" xfId="12" applyFont="1" applyBorder="1"/>
    <xf numFmtId="0" fontId="79" fillId="0" borderId="32" xfId="12" applyFont="1" applyBorder="1" applyAlignment="1">
      <alignment horizontal="center"/>
    </xf>
    <xf numFmtId="14" fontId="111" fillId="0" borderId="0" xfId="13" applyNumberFormat="1" applyFont="1" applyBorder="1" applyAlignment="1">
      <alignment horizontal="right"/>
    </xf>
    <xf numFmtId="0" fontId="78" fillId="0" borderId="0" xfId="13" applyFont="1" applyAlignment="1">
      <alignment horizontal="center" wrapText="1"/>
    </xf>
    <xf numFmtId="0" fontId="78" fillId="0" borderId="0" xfId="13" applyFont="1" applyBorder="1" applyAlignment="1">
      <alignment horizontal="center" wrapText="1"/>
    </xf>
    <xf numFmtId="0" fontId="91" fillId="0" borderId="0" xfId="13" applyFont="1" applyFill="1"/>
    <xf numFmtId="0" fontId="78" fillId="0" borderId="0" xfId="13" applyFont="1" applyAlignment="1">
      <alignment horizontal="center"/>
    </xf>
    <xf numFmtId="0" fontId="78" fillId="0" borderId="0" xfId="13" applyFont="1" applyBorder="1" applyAlignment="1">
      <alignment horizontal="center"/>
    </xf>
    <xf numFmtId="0" fontId="79" fillId="0" borderId="32" xfId="13" applyFont="1" applyBorder="1"/>
    <xf numFmtId="0" fontId="95" fillId="0" borderId="32" xfId="13" applyFont="1" applyBorder="1"/>
    <xf numFmtId="0" fontId="68" fillId="0" borderId="0" xfId="13" applyFont="1" applyFill="1"/>
    <xf numFmtId="0" fontId="85" fillId="0" borderId="0" xfId="13" applyFont="1" applyBorder="1" applyAlignment="1">
      <alignment horizontal="right"/>
    </xf>
    <xf numFmtId="0" fontId="69" fillId="0" borderId="0" xfId="13" applyFont="1"/>
    <xf numFmtId="0" fontId="68" fillId="0" borderId="0" xfId="13" applyFont="1" applyBorder="1"/>
    <xf numFmtId="0" fontId="78" fillId="0" borderId="18" xfId="13" applyFont="1" applyBorder="1" applyAlignment="1">
      <alignment horizontal="center"/>
    </xf>
    <xf numFmtId="0" fontId="78" fillId="0" borderId="18" xfId="13" applyFont="1" applyBorder="1" applyAlignment="1">
      <alignment horizontal="center" wrapText="1"/>
    </xf>
    <xf numFmtId="0" fontId="68" fillId="0" borderId="0" xfId="13" applyFont="1"/>
    <xf numFmtId="0" fontId="100" fillId="0" borderId="68" xfId="13" applyFont="1" applyBorder="1" applyAlignment="1">
      <alignment horizontal="left"/>
    </xf>
    <xf numFmtId="0" fontId="100" fillId="0" borderId="32" xfId="13" applyFont="1" applyBorder="1"/>
    <xf numFmtId="0" fontId="77" fillId="0" borderId="0" xfId="13" applyFont="1" applyBorder="1" applyAlignment="1"/>
    <xf numFmtId="0" fontId="90" fillId="0" borderId="0" xfId="13" applyAlignment="1"/>
    <xf numFmtId="0" fontId="78" fillId="0" borderId="0" xfId="13" applyFont="1" applyBorder="1"/>
  </cellXfs>
  <cellStyles count="17">
    <cellStyle name="Comma0" xfId="1"/>
    <cellStyle name="Currency" xfId="16" builtinId="4"/>
    <cellStyle name="Currency0" xfId="2"/>
    <cellStyle name="Date" xfId="3"/>
    <cellStyle name="Fixed" xfId="4"/>
    <cellStyle name="Heading 1" xfId="5"/>
    <cellStyle name="Heading 2" xfId="6"/>
    <cellStyle name="Hyperlink" xfId="7" builtinId="8"/>
    <cellStyle name="Navadno 16" xfId="8"/>
    <cellStyle name="Navadno 2" xfId="9"/>
    <cellStyle name="Navadno 4" xfId="10"/>
    <cellStyle name="Navadno 4 2" xfId="11"/>
    <cellStyle name="Navadno_03_rr4" xfId="12"/>
    <cellStyle name="Navadno_03_rr5" xfId="13"/>
    <cellStyle name="Navadno_10_masters 12" xfId="14"/>
    <cellStyle name="Normal" xfId="0" builtinId="0"/>
    <cellStyle name="Total" xfId="15"/>
  </cellStyles>
  <dxfs count="539">
    <dxf>
      <font>
        <condense val="0"/>
        <extend val="0"/>
        <color indexed="9"/>
      </font>
    </dxf>
    <dxf>
      <font>
        <b val="0"/>
        <i val="0"/>
        <condense val="0"/>
        <extend val="0"/>
        <color indexed="9"/>
      </font>
      <fill>
        <patternFill>
          <bgColor indexed="9"/>
        </patternFill>
      </fill>
      <border>
        <left/>
        <right/>
        <top/>
        <bottom/>
      </border>
    </dxf>
    <dxf>
      <font>
        <condense val="0"/>
        <extend val="0"/>
        <color indexed="9"/>
      </font>
    </dxf>
    <dxf>
      <font>
        <condense val="0"/>
        <extend val="0"/>
        <color indexed="9"/>
      </font>
    </dxf>
    <dxf>
      <font>
        <b val="0"/>
        <i val="0"/>
        <condense val="0"/>
        <extend val="0"/>
        <color indexed="9"/>
      </font>
      <fill>
        <patternFill>
          <bgColor indexed="9"/>
        </patternFill>
      </fill>
      <border>
        <left/>
        <right/>
        <top/>
        <bottom/>
      </border>
    </dxf>
    <dxf>
      <font>
        <condense val="0"/>
        <extend val="0"/>
        <color indexed="9"/>
      </font>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8"/>
        </patternFill>
      </fill>
    </dxf>
    <dxf>
      <font>
        <condense val="0"/>
        <extend val="0"/>
        <color indexed="9"/>
      </font>
      <fill>
        <patternFill>
          <bgColor indexed="12"/>
        </patternFill>
      </fill>
    </dxf>
    <dxf>
      <font>
        <condense val="0"/>
        <extend val="0"/>
        <color auto="1"/>
      </font>
      <fill>
        <patternFill>
          <bgColor indexed="15"/>
        </patternFill>
      </fill>
    </dxf>
    <dxf>
      <font>
        <condense val="0"/>
        <extend val="0"/>
        <color auto="1"/>
      </font>
      <fill>
        <patternFill>
          <bgColor indexed="13"/>
        </patternFill>
      </fill>
    </dxf>
    <dxf>
      <font>
        <condense val="0"/>
        <extend val="0"/>
        <color auto="1"/>
      </font>
      <fill>
        <patternFill>
          <bgColor indexed="19"/>
        </patternFill>
      </fill>
    </dxf>
    <dxf>
      <font>
        <condense val="0"/>
        <extend val="0"/>
        <color indexed="9"/>
      </font>
      <fill>
        <patternFill>
          <bgColor indexed="10"/>
        </patternFill>
      </fill>
    </dxf>
    <dxf>
      <font>
        <condense val="0"/>
        <extend val="0"/>
        <color indexed="9"/>
      </font>
      <fill>
        <patternFill>
          <bgColor indexed="10"/>
        </patternFill>
      </fill>
    </dxf>
    <dxf>
      <font>
        <b val="0"/>
        <i val="0"/>
        <condense val="0"/>
        <extend val="0"/>
        <color indexed="9"/>
      </font>
      <fill>
        <patternFill>
          <bgColor indexed="9"/>
        </patternFill>
      </fill>
      <border>
        <left/>
        <right/>
        <top/>
        <bottom/>
      </border>
    </dxf>
    <dxf>
      <font>
        <condense val="0"/>
        <extend val="0"/>
        <color indexed="9"/>
      </font>
    </dxf>
    <dxf>
      <font>
        <i val="0"/>
        <condense val="0"/>
        <extend val="0"/>
        <color indexed="11"/>
      </font>
    </dxf>
    <dxf>
      <font>
        <b/>
        <i val="0"/>
        <condense val="0"/>
        <extend val="0"/>
        <color indexed="11"/>
      </font>
    </dxf>
    <dxf>
      <font>
        <b val="0"/>
        <i/>
        <condense val="0"/>
        <extend val="0"/>
        <color indexed="10"/>
      </font>
    </dxf>
    <dxf>
      <font>
        <b val="0"/>
        <i val="0"/>
        <condense val="0"/>
        <extend val="0"/>
        <color indexed="9"/>
      </font>
      <fill>
        <patternFill patternType="solid">
          <bgColor indexed="9"/>
        </patternFill>
      </fill>
    </dxf>
    <dxf>
      <font>
        <i val="0"/>
        <condense val="0"/>
        <extend val="0"/>
        <color indexed="9"/>
      </font>
      <fill>
        <patternFill>
          <bgColor indexed="9"/>
        </patternFill>
      </fill>
    </dxf>
    <dxf>
      <font>
        <b/>
        <i val="0"/>
        <condense val="0"/>
        <extend val="0"/>
        <color indexed="8"/>
      </font>
      <fill>
        <patternFill patternType="solid">
          <bgColor indexed="9"/>
        </patternFill>
      </fill>
    </dxf>
    <dxf>
      <font>
        <b val="0"/>
        <i val="0"/>
        <condense val="0"/>
        <extend val="0"/>
        <color auto="1"/>
      </font>
    </dxf>
    <dxf>
      <font>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9"/>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val="0"/>
        <i val="0"/>
        <condense val="0"/>
        <extend val="0"/>
        <color indexed="9"/>
      </font>
      <fill>
        <patternFill patternType="solid">
          <bgColor indexed="9"/>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val="0"/>
        <condense val="0"/>
        <extend val="0"/>
        <color indexed="9"/>
      </font>
      <fill>
        <patternFill patternType="solid">
          <bgColor indexed="9"/>
        </patternFill>
      </fill>
    </dxf>
    <dxf>
      <font>
        <b/>
        <i val="0"/>
        <condense val="0"/>
        <extend val="0"/>
      </font>
    </dxf>
    <dxf>
      <font>
        <b/>
        <i val="0"/>
        <condense val="0"/>
        <extend val="0"/>
      </font>
    </dxf>
    <dxf>
      <font>
        <b/>
        <i val="0"/>
        <condense val="0"/>
        <extend val="0"/>
      </font>
    </dxf>
    <dxf>
      <font>
        <b/>
        <i val="0"/>
        <condense val="0"/>
        <extend val="0"/>
      </font>
    </dxf>
    <dxf>
      <font>
        <b val="0"/>
        <i val="0"/>
        <condense val="0"/>
        <extend val="0"/>
        <color indexed="9"/>
      </font>
      <fill>
        <patternFill patternType="solid">
          <bgColor indexed="9"/>
        </patternFill>
      </fill>
    </dxf>
    <dxf>
      <font>
        <b/>
        <i val="0"/>
        <condense val="0"/>
        <extend val="0"/>
        <color indexed="8"/>
      </font>
      <fill>
        <patternFill patternType="solid">
          <bgColor indexed="9"/>
        </patternFill>
      </fill>
    </dxf>
    <dxf>
      <font>
        <condense val="0"/>
        <extend val="0"/>
        <color auto="1"/>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42"/>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9"/>
      </font>
      <fill>
        <patternFill>
          <bgColor indexed="9"/>
        </patternFill>
      </fill>
    </dxf>
    <dxf>
      <font>
        <condense val="0"/>
        <extend val="0"/>
        <color indexed="9"/>
      </font>
      <fill>
        <patternFill>
          <bgColor indexed="9"/>
        </patternFill>
      </fill>
    </dxf>
    <dxf>
      <font>
        <b/>
        <i val="0"/>
        <condense val="0"/>
        <extend val="0"/>
        <color indexed="9"/>
      </font>
      <fill>
        <patternFill patternType="solid">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color auto="1"/>
      </font>
    </dxf>
    <dxf>
      <font>
        <b val="0"/>
        <i val="0"/>
        <condense val="0"/>
        <extend val="0"/>
      </font>
    </dxf>
    <dxf>
      <font>
        <b val="0"/>
        <i val="0"/>
        <condense val="0"/>
        <extend val="0"/>
        <color auto="1"/>
      </font>
    </dxf>
    <dxf>
      <font>
        <b val="0"/>
        <i val="0"/>
        <condense val="0"/>
        <extend val="0"/>
        <color auto="1"/>
      </font>
    </dxf>
    <dxf>
      <font>
        <b val="0"/>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color indexed="9"/>
      </font>
      <fill>
        <patternFill patternType="solid">
          <bgColor indexed="9"/>
        </patternFill>
      </fill>
    </dxf>
    <dxf>
      <font>
        <b/>
        <i val="0"/>
        <condense val="0"/>
        <extend val="0"/>
        <color indexed="8"/>
      </font>
      <fill>
        <patternFill patternType="solid">
          <bgColor indexed="9"/>
        </patternFill>
      </fill>
    </dxf>
    <dxf>
      <font>
        <condense val="0"/>
        <extend val="0"/>
        <color auto="1"/>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42"/>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9"/>
      </font>
      <fill>
        <patternFill>
          <bgColor indexed="9"/>
        </patternFill>
      </fill>
    </dxf>
    <dxf>
      <font>
        <condense val="0"/>
        <extend val="0"/>
        <color indexed="9"/>
      </font>
      <fill>
        <patternFill>
          <bgColor indexed="9"/>
        </patternFill>
      </fill>
    </dxf>
    <dxf>
      <font>
        <b/>
        <i val="0"/>
        <condense val="0"/>
        <extend val="0"/>
        <color indexed="9"/>
      </font>
      <fill>
        <patternFill patternType="solid">
          <bgColor indexed="9"/>
        </patternFill>
      </fill>
    </dxf>
    <dxf>
      <fill>
        <patternFill>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color auto="1"/>
      </font>
    </dxf>
    <dxf>
      <font>
        <b val="0"/>
        <i val="0"/>
        <condense val="0"/>
        <extend val="0"/>
      </font>
    </dxf>
    <dxf>
      <font>
        <b val="0"/>
        <i val="0"/>
        <condense val="0"/>
        <extend val="0"/>
        <color auto="1"/>
      </font>
    </dxf>
    <dxf>
      <font>
        <b val="0"/>
        <i val="0"/>
        <condense val="0"/>
        <extend val="0"/>
        <color auto="1"/>
      </font>
    </dxf>
    <dxf>
      <font>
        <b val="0"/>
        <i val="0"/>
        <condense val="0"/>
        <extend val="0"/>
      </font>
    </dxf>
    <dxf>
      <font>
        <b val="0"/>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dxf>
    <dxf>
      <font>
        <b val="0"/>
        <i val="0"/>
        <condense val="0"/>
        <extend val="0"/>
        <color indexed="9"/>
      </font>
      <fill>
        <patternFill patternType="solid">
          <bgColor indexed="9"/>
        </patternFill>
      </fill>
    </dxf>
    <dxf>
      <font>
        <b/>
        <i val="0"/>
        <condense val="0"/>
        <extend val="0"/>
        <color indexed="8"/>
      </font>
      <fill>
        <patternFill patternType="solid">
          <bgColor indexed="9"/>
        </patternFill>
      </fill>
    </dxf>
    <dxf>
      <font>
        <condense val="0"/>
        <extend val="0"/>
        <color auto="1"/>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42"/>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9"/>
      </font>
      <fill>
        <patternFill>
          <bgColor indexed="9"/>
        </patternFill>
      </fill>
    </dxf>
    <dxf>
      <font>
        <condense val="0"/>
        <extend val="0"/>
        <color indexed="9"/>
      </font>
      <fill>
        <patternFill>
          <bgColor indexed="9"/>
        </patternFill>
      </fill>
    </dxf>
    <dxf>
      <font>
        <b/>
        <i val="0"/>
        <condense val="0"/>
        <extend val="0"/>
        <color indexed="9"/>
      </font>
      <fill>
        <patternFill patternType="solid">
          <bgColor indexed="9"/>
        </patternFill>
      </fill>
    </dxf>
    <dxf>
      <fill>
        <patternFill>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color auto="1"/>
      </font>
    </dxf>
    <dxf>
      <font>
        <b val="0"/>
        <i val="0"/>
        <condense val="0"/>
        <extend val="0"/>
      </font>
    </dxf>
    <dxf>
      <font>
        <b val="0"/>
        <i val="0"/>
        <condense val="0"/>
        <extend val="0"/>
        <color auto="1"/>
      </font>
    </dxf>
    <dxf>
      <font>
        <b val="0"/>
        <i val="0"/>
        <condense val="0"/>
        <extend val="0"/>
        <color auto="1"/>
      </font>
    </dxf>
    <dxf>
      <font>
        <b val="0"/>
        <i val="0"/>
        <condense val="0"/>
        <extend val="0"/>
      </font>
    </dxf>
    <dxf>
      <font>
        <b val="0"/>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9"/>
      </font>
      <fill>
        <patternFill patternType="solid">
          <bgColor indexed="9"/>
        </patternFill>
      </fill>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val="0"/>
        <i val="0"/>
        <condense val="0"/>
        <extend val="0"/>
        <color indexed="9"/>
      </font>
      <fill>
        <patternFill patternType="solid">
          <bgColor indexed="9"/>
        </patternFill>
      </fill>
    </dxf>
    <dxf>
      <font>
        <b/>
        <i val="0"/>
        <condense val="0"/>
        <extend val="0"/>
      </font>
    </dxf>
    <dxf>
      <font>
        <b/>
        <i val="0"/>
        <condense val="0"/>
        <extend val="0"/>
      </font>
    </dxf>
    <dxf>
      <font>
        <b/>
        <i val="0"/>
        <condense val="0"/>
        <extend val="0"/>
      </font>
    </dxf>
    <dxf>
      <font>
        <b/>
        <i val="0"/>
        <condense val="0"/>
        <extend val="0"/>
      </font>
    </dxf>
    <dxf>
      <font>
        <b val="0"/>
        <i val="0"/>
        <condense val="0"/>
        <extend val="0"/>
        <color indexed="9"/>
      </font>
      <fill>
        <patternFill patternType="solid">
          <bgColor indexed="9"/>
        </patternFill>
      </fill>
    </dxf>
    <dxf>
      <font>
        <b/>
        <i val="0"/>
        <condense val="0"/>
        <extend val="0"/>
        <color indexed="8"/>
      </font>
      <fill>
        <patternFill patternType="solid">
          <bgColor indexed="9"/>
        </patternFill>
      </fill>
    </dxf>
    <dxf>
      <font>
        <condense val="0"/>
        <extend val="0"/>
        <color auto="1"/>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42"/>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9"/>
      </font>
      <fill>
        <patternFill>
          <bgColor indexed="9"/>
        </patternFill>
      </fill>
    </dxf>
    <dxf>
      <font>
        <condense val="0"/>
        <extend val="0"/>
        <color indexed="9"/>
      </font>
      <fill>
        <patternFill>
          <bgColor indexed="9"/>
        </patternFill>
      </fill>
    </dxf>
    <dxf>
      <font>
        <b/>
        <i val="0"/>
        <condense val="0"/>
        <extend val="0"/>
        <color indexed="9"/>
      </font>
      <fill>
        <patternFill patternType="solid">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color auto="1"/>
      </font>
    </dxf>
    <dxf>
      <font>
        <b val="0"/>
        <i val="0"/>
        <condense val="0"/>
        <extend val="0"/>
      </font>
    </dxf>
    <dxf>
      <font>
        <b val="0"/>
        <i val="0"/>
        <condense val="0"/>
        <extend val="0"/>
        <color auto="1"/>
      </font>
    </dxf>
    <dxf>
      <font>
        <b val="0"/>
        <i val="0"/>
        <condense val="0"/>
        <extend val="0"/>
        <color auto="1"/>
      </font>
    </dxf>
    <dxf>
      <font>
        <b val="0"/>
        <i val="0"/>
        <condense val="0"/>
        <extend val="0"/>
      </font>
    </dxf>
    <dxf>
      <font>
        <b val="0"/>
        <i val="0"/>
        <condense val="0"/>
        <extend val="0"/>
      </font>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val="0"/>
        <i val="0"/>
        <condense val="0"/>
        <extend val="0"/>
        <color indexed="9"/>
      </font>
      <fill>
        <patternFill patternType="solid">
          <bgColor indexed="9"/>
        </patternFill>
      </fill>
    </dxf>
    <dxf>
      <font>
        <b/>
        <i val="0"/>
        <condense val="0"/>
        <extend val="0"/>
        <color indexed="8"/>
      </font>
      <fill>
        <patternFill patternType="solid">
          <bgColor indexed="9"/>
        </patternFill>
      </fill>
    </dxf>
    <dxf>
      <font>
        <condense val="0"/>
        <extend val="0"/>
        <color auto="1"/>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42"/>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9"/>
      </font>
      <fill>
        <patternFill>
          <bgColor indexed="9"/>
        </patternFill>
      </fill>
    </dxf>
    <dxf>
      <font>
        <condense val="0"/>
        <extend val="0"/>
        <color indexed="9"/>
      </font>
      <fill>
        <patternFill>
          <bgColor indexed="9"/>
        </patternFill>
      </fill>
    </dxf>
    <dxf>
      <font>
        <b/>
        <i val="0"/>
        <condense val="0"/>
        <extend val="0"/>
        <color indexed="9"/>
      </font>
      <fill>
        <patternFill patternType="solid">
          <bgColor indexed="9"/>
        </patternFill>
      </fill>
    </dxf>
    <dxf>
      <fill>
        <patternFill>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color auto="1"/>
      </font>
    </dxf>
    <dxf>
      <font>
        <b val="0"/>
        <i val="0"/>
        <condense val="0"/>
        <extend val="0"/>
      </font>
    </dxf>
    <dxf>
      <font>
        <b val="0"/>
        <i val="0"/>
        <condense val="0"/>
        <extend val="0"/>
        <color auto="1"/>
      </font>
    </dxf>
    <dxf>
      <font>
        <b val="0"/>
        <i val="0"/>
        <condense val="0"/>
        <extend val="0"/>
        <color auto="1"/>
      </font>
    </dxf>
    <dxf>
      <font>
        <b val="0"/>
        <i val="0"/>
        <condense val="0"/>
        <extend val="0"/>
      </font>
    </dxf>
    <dxf>
      <font>
        <b val="0"/>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dxf>
    <dxf>
      <font>
        <b val="0"/>
        <i val="0"/>
        <condense val="0"/>
        <extend val="0"/>
        <color indexed="9"/>
      </font>
      <fill>
        <patternFill patternType="solid">
          <bgColor indexed="9"/>
        </patternFill>
      </fill>
    </dxf>
    <dxf>
      <font>
        <b/>
        <i val="0"/>
        <condense val="0"/>
        <extend val="0"/>
        <color indexed="8"/>
      </font>
      <fill>
        <patternFill patternType="solid">
          <bgColor indexed="9"/>
        </patternFill>
      </fill>
    </dxf>
    <dxf>
      <font>
        <condense val="0"/>
        <extend val="0"/>
        <color auto="1"/>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42"/>
      </font>
      <fill>
        <patternFill>
          <bgColor indexed="9"/>
        </patternFill>
      </fill>
    </dxf>
    <dxf>
      <font>
        <condense val="0"/>
        <extend val="0"/>
        <color auto="1"/>
      </font>
      <fill>
        <patternFill>
          <bgColor indexed="9"/>
        </patternFill>
      </fill>
    </dxf>
    <dxf>
      <font>
        <b/>
        <i val="0"/>
        <condense val="0"/>
        <extend val="0"/>
        <color auto="1"/>
      </font>
      <fill>
        <patternFill patternType="solid">
          <bgColor indexed="9"/>
        </patternFill>
      </fill>
    </dxf>
    <dxf>
      <font>
        <condense val="0"/>
        <extend val="0"/>
        <color indexed="9"/>
      </font>
      <fill>
        <patternFill>
          <bgColor indexed="9"/>
        </patternFill>
      </fill>
    </dxf>
    <dxf>
      <font>
        <condense val="0"/>
        <extend val="0"/>
        <color indexed="9"/>
      </font>
      <fill>
        <patternFill>
          <bgColor indexed="9"/>
        </patternFill>
      </fill>
    </dxf>
    <dxf>
      <font>
        <b/>
        <i val="0"/>
        <condense val="0"/>
        <extend val="0"/>
        <color indexed="9"/>
      </font>
      <fill>
        <patternFill patternType="solid">
          <bgColor indexed="9"/>
        </patternFill>
      </fill>
    </dxf>
    <dxf>
      <fill>
        <patternFill>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b val="0"/>
        <i val="0"/>
        <condense val="0"/>
        <extend val="0"/>
        <color auto="1"/>
      </font>
    </dxf>
    <dxf>
      <font>
        <b val="0"/>
        <i val="0"/>
        <condense val="0"/>
        <extend val="0"/>
      </font>
    </dxf>
    <dxf>
      <font>
        <b val="0"/>
        <i val="0"/>
        <condense val="0"/>
        <extend val="0"/>
        <color auto="1"/>
      </font>
    </dxf>
    <dxf>
      <font>
        <b val="0"/>
        <i val="0"/>
        <condense val="0"/>
        <extend val="0"/>
        <color auto="1"/>
      </font>
    </dxf>
    <dxf>
      <font>
        <b val="0"/>
        <i val="0"/>
        <condense val="0"/>
        <extend val="0"/>
      </font>
    </dxf>
    <dxf>
      <font>
        <b val="0"/>
        <i val="0"/>
        <condense val="0"/>
        <extend val="0"/>
      </font>
    </dxf>
    <dxf>
      <font>
        <b val="0"/>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i val="0"/>
        <condense val="0"/>
        <extend val="0"/>
        <color indexed="9"/>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patternType="solid">
          <bgColor indexed="9"/>
        </patternFill>
      </fill>
    </dxf>
    <dxf>
      <font>
        <b val="0"/>
        <i val="0"/>
        <condense val="0"/>
        <extend val="0"/>
        <color indexed="9"/>
      </font>
      <fill>
        <patternFill patternType="solid">
          <bgColor indexed="9"/>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i val="0"/>
        <condense val="0"/>
        <extend val="0"/>
        <color indexed="11"/>
      </font>
    </dxf>
    <dxf>
      <font>
        <b/>
        <i val="0"/>
        <condense val="0"/>
        <extend val="0"/>
        <color indexed="11"/>
      </font>
    </dxf>
    <dxf>
      <font>
        <b val="0"/>
        <i/>
        <condense val="0"/>
        <extend val="0"/>
        <color indexed="10"/>
      </font>
    </dxf>
    <dxf>
      <font>
        <i val="0"/>
        <condense val="0"/>
        <extend val="0"/>
        <color indexed="9"/>
      </font>
      <fill>
        <patternFill>
          <bgColor indexed="9"/>
        </patternFill>
      </fill>
    </dxf>
    <dxf>
      <font>
        <condense val="0"/>
        <extend val="0"/>
        <color indexed="9"/>
      </font>
      <fill>
        <patternFill>
          <bgColor indexed="9"/>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val="0"/>
        <i val="0"/>
        <condense val="0"/>
        <extend val="0"/>
        <color indexed="9"/>
      </font>
      <fill>
        <patternFill patternType="solid">
          <bgColor indexed="9"/>
        </patternFill>
      </fill>
    </dxf>
    <dxf>
      <font>
        <i val="0"/>
        <condense val="0"/>
        <extend val="0"/>
        <color indexed="11"/>
      </font>
    </dxf>
    <dxf>
      <font>
        <b/>
        <i val="0"/>
        <condense val="0"/>
        <extend val="0"/>
        <color indexed="11"/>
      </font>
    </dxf>
    <dxf>
      <font>
        <b val="0"/>
        <i/>
        <condense val="0"/>
        <extend val="0"/>
        <color indexed="10"/>
      </font>
    </dxf>
    <dxf>
      <font>
        <b val="0"/>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i val="0"/>
        <condense val="0"/>
        <extend val="0"/>
        <color indexed="11"/>
      </font>
    </dxf>
    <dxf>
      <font>
        <b/>
        <i val="0"/>
        <condense val="0"/>
        <extend val="0"/>
        <color indexed="11"/>
      </font>
    </dxf>
    <dxf>
      <font>
        <b val="0"/>
        <i/>
        <condense val="0"/>
        <extend val="0"/>
        <color indexed="10"/>
      </font>
    </dxf>
    <dxf>
      <font>
        <i val="0"/>
        <condense val="0"/>
        <extend val="0"/>
        <color indexed="9"/>
      </font>
      <fill>
        <patternFill>
          <bgColor indexed="9"/>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auto="1"/>
      </font>
      <fill>
        <patternFill patternType="solid">
          <bgColor indexed="9"/>
        </patternFill>
      </fill>
    </dxf>
    <dxf>
      <font>
        <b/>
        <i val="0"/>
        <condense val="0"/>
        <extend val="0"/>
        <color indexed="9"/>
      </font>
      <fill>
        <patternFill patternType="solid">
          <bgColor indexed="9"/>
        </patternFill>
      </fill>
    </dxf>
    <dxf>
      <font>
        <b val="0"/>
        <i val="0"/>
        <condense val="0"/>
        <extend val="0"/>
        <color auto="1"/>
      </font>
    </dxf>
    <dxf>
      <fill>
        <patternFill>
          <bgColor indexed="9"/>
        </patternFill>
      </fill>
    </dxf>
    <dxf>
      <font>
        <b/>
        <i val="0"/>
        <condense val="0"/>
        <extend val="0"/>
        <color auto="1"/>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26.xml.rels><?xml version="1.0" encoding="UTF-8" standalone="yes"?>
<Relationships xmlns="http://schemas.openxmlformats.org/package/2006/relationships"><Relationship Id="rId1" Type="http://schemas.openxmlformats.org/officeDocument/2006/relationships/image" Target="../media/image1.wmf"/></Relationships>
</file>

<file path=xl/drawings/_rels/drawing27.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304800</xdr:colOff>
      <xdr:row>11</xdr:row>
      <xdr:rowOff>0</xdr:rowOff>
    </xdr:from>
    <xdr:to>
      <xdr:col>4</xdr:col>
      <xdr:colOff>1228725</xdr:colOff>
      <xdr:row>11</xdr:row>
      <xdr:rowOff>0</xdr:rowOff>
    </xdr:to>
    <xdr:sp macro="" textlink="">
      <xdr:nvSpPr>
        <xdr:cNvPr id="1028" name="Text 4"/>
        <xdr:cNvSpPr txBox="1">
          <a:spLocks noChangeArrowheads="1"/>
        </xdr:cNvSpPr>
      </xdr:nvSpPr>
      <xdr:spPr bwMode="auto">
        <a:xfrm>
          <a:off x="520065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sl-SI" sz="2200" b="0" i="0" strike="noStrike">
              <a:solidFill>
                <a:srgbClr val="000000"/>
              </a:solidFill>
              <a:latin typeface="ITF"/>
            </a:rPr>
            <a:t>I</a:t>
          </a:r>
        </a:p>
      </xdr:txBody>
    </xdr:sp>
    <xdr:clientData/>
  </xdr:twoCellAnchor>
  <xdr:twoCellAnchor>
    <xdr:from>
      <xdr:col>0</xdr:col>
      <xdr:colOff>28575</xdr:colOff>
      <xdr:row>11</xdr:row>
      <xdr:rowOff>19050</xdr:rowOff>
    </xdr:from>
    <xdr:to>
      <xdr:col>4</xdr:col>
      <xdr:colOff>1657350</xdr:colOff>
      <xdr:row>13</xdr:row>
      <xdr:rowOff>933450</xdr:rowOff>
    </xdr:to>
    <xdr:sp macro="" textlink="">
      <xdr:nvSpPr>
        <xdr:cNvPr id="1034" name="Text Box 10"/>
        <xdr:cNvSpPr txBox="1">
          <a:spLocks noChangeArrowheads="1"/>
        </xdr:cNvSpPr>
      </xdr:nvSpPr>
      <xdr:spPr bwMode="auto">
        <a:xfrm>
          <a:off x="28575" y="2886075"/>
          <a:ext cx="6524625" cy="1171575"/>
        </a:xfrm>
        <a:prstGeom prst="rect">
          <a:avLst/>
        </a:prstGeom>
        <a:solidFill>
          <a:srgbClr val="FFFFFF"/>
        </a:solidFill>
        <a:ln w="9525">
          <a:solidFill>
            <a:srgbClr val="000000"/>
          </a:solidFill>
          <a:miter lim="800000"/>
          <a:headEnd/>
          <a:tailEnd/>
        </a:ln>
      </xdr:spPr>
      <xdr:txBody>
        <a:bodyPr vertOverflow="clip" wrap="square" lIns="72000" tIns="72000" rIns="72000" bIns="72000" anchor="t" upright="1"/>
        <a:lstStyle/>
        <a:p>
          <a:pPr algn="l" rtl="0">
            <a:defRPr sz="1000"/>
          </a:pPr>
          <a:r>
            <a:rPr lang="sl-SI" sz="1000" b="1" i="0" u="none" strike="noStrike" baseline="0">
              <a:solidFill>
                <a:srgbClr val="000000"/>
              </a:solidFill>
              <a:latin typeface="Arial"/>
              <a:cs typeface="Arial"/>
            </a:rPr>
            <a:t>Vrhovni sodnik je dolžan pošiljati rezultate po e-pošti po vsakem odigranem kolu na sledeče e-poštne naslove: info@teniska-zveza.si, matjaz.pogacar@yahoo.com, anzeblaz.pipan@telemach.net, </a:t>
          </a:r>
          <a:r>
            <a:rPr lang="sl-SI" sz="1000" b="1" i="0" u="none" strike="noStrike" baseline="0">
              <a:solidFill>
                <a:srgbClr val="FF0000"/>
              </a:solidFill>
              <a:latin typeface="Arial"/>
              <a:cs typeface="Arial"/>
            </a:rPr>
            <a:t>jurij.zavrsnik@ekipa-sport.si</a:t>
          </a:r>
          <a:r>
            <a:rPr lang="sl-SI" sz="1000" b="1" i="0" u="none" strike="noStrike" baseline="0">
              <a:solidFill>
                <a:srgbClr val="339933"/>
              </a:solidFill>
              <a:latin typeface="Arial"/>
              <a:cs typeface="Arial"/>
            </a:rPr>
            <a:t> </a:t>
          </a:r>
          <a:r>
            <a:rPr lang="sl-SI" sz="1000" b="1" i="0" u="none" strike="noStrike" baseline="0">
              <a:solidFill>
                <a:srgbClr val="000000"/>
              </a:solidFill>
              <a:latin typeface="Arial"/>
              <a:cs typeface="Arial"/>
            </a:rPr>
            <a:t>ter</a:t>
          </a:r>
          <a:r>
            <a:rPr lang="sl-SI" sz="1000" b="1" i="0" u="none" strike="noStrike" baseline="0">
              <a:solidFill>
                <a:srgbClr val="339933"/>
              </a:solidFill>
              <a:latin typeface="Arial"/>
              <a:cs typeface="Arial"/>
            </a:rPr>
            <a:t> </a:t>
          </a:r>
          <a:r>
            <a:rPr lang="sl-SI" sz="1000" b="1" i="0" u="none" strike="noStrike" baseline="0">
              <a:solidFill>
                <a:srgbClr val="000000"/>
              </a:solidFill>
              <a:latin typeface="Arial"/>
              <a:cs typeface="Arial"/>
            </a:rPr>
            <a:t>a.zivin@siol.net</a:t>
          </a:r>
          <a:r>
            <a:rPr lang="sl-SI" sz="1000" b="1" i="0" u="none" strike="noStrike" baseline="0">
              <a:solidFill>
                <a:srgbClr val="FF9933"/>
              </a:solidFill>
              <a:latin typeface="Arial"/>
              <a:cs typeface="Arial"/>
            </a:rPr>
            <a:t>,</a:t>
          </a:r>
          <a:r>
            <a:rPr lang="sl-SI" sz="1000" b="1" i="0" u="none" strike="noStrike" baseline="0">
              <a:solidFill>
                <a:srgbClr val="FF0000"/>
              </a:solidFill>
              <a:latin typeface="Arial"/>
              <a:cs typeface="Arial"/>
            </a:rPr>
            <a:t> </a:t>
          </a:r>
          <a:r>
            <a:rPr lang="sl-SI" sz="1000" b="1" i="0" u="none" strike="noStrike" baseline="0">
              <a:solidFill>
                <a:srgbClr val="000000"/>
              </a:solidFill>
              <a:latin typeface="Arial"/>
              <a:cs typeface="Arial"/>
            </a:rPr>
            <a:t>če je le to mogoče (opremljenost klubov-računalnik, internetna povezava, itd.), če to ni mogoče, pa vsaj po koncu dneva z domačega računalnika.</a:t>
          </a:r>
        </a:p>
        <a:p>
          <a:pPr algn="l" rtl="0">
            <a:defRPr sz="1000"/>
          </a:pPr>
          <a:endParaRPr lang="sl-SI" sz="1000" b="1" i="0" u="none" strike="noStrike" baseline="0">
            <a:solidFill>
              <a:srgbClr val="000000"/>
            </a:solidFill>
            <a:latin typeface="Arial"/>
            <a:cs typeface="Arial"/>
          </a:endParaRPr>
        </a:p>
        <a:p>
          <a:pPr algn="l" rtl="0">
            <a:defRPr sz="1000"/>
          </a:pPr>
          <a:r>
            <a:rPr lang="sl-SI" sz="1000" b="1" i="0" u="none" strike="noStrike" baseline="0">
              <a:solidFill>
                <a:srgbClr val="000000"/>
              </a:solidFill>
              <a:latin typeface="Arial"/>
              <a:cs typeface="Arial"/>
            </a:rPr>
            <a:t>V PRIMERU TEHNIČNIH TEŽAV S PROGRAMOM POKLIČI 041 786 743 (Matjaž Pogačar)!</a:t>
          </a:r>
        </a:p>
      </xdr:txBody>
    </xdr:sp>
    <xdr:clientData/>
  </xdr:twoCellAnchor>
  <xdr:twoCellAnchor>
    <xdr:from>
      <xdr:col>3</xdr:col>
      <xdr:colOff>133350</xdr:colOff>
      <xdr:row>0</xdr:row>
      <xdr:rowOff>95250</xdr:rowOff>
    </xdr:from>
    <xdr:to>
      <xdr:col>4</xdr:col>
      <xdr:colOff>1266825</xdr:colOff>
      <xdr:row>0</xdr:row>
      <xdr:rowOff>495300</xdr:rowOff>
    </xdr:to>
    <xdr:pic>
      <xdr:nvPicPr>
        <xdr:cNvPr id="1933"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3990975" y="95250"/>
          <a:ext cx="2171700" cy="4000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9525</xdr:colOff>
      <xdr:row>0</xdr:row>
      <xdr:rowOff>19050</xdr:rowOff>
    </xdr:from>
    <xdr:to>
      <xdr:col>20</xdr:col>
      <xdr:colOff>0</xdr:colOff>
      <xdr:row>1</xdr:row>
      <xdr:rowOff>171450</xdr:rowOff>
    </xdr:to>
    <xdr:pic>
      <xdr:nvPicPr>
        <xdr:cNvPr id="87433"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4876800" y="19050"/>
          <a:ext cx="1838325" cy="4286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28575</xdr:colOff>
      <xdr:row>0</xdr:row>
      <xdr:rowOff>28575</xdr:rowOff>
    </xdr:from>
    <xdr:to>
      <xdr:col>17</xdr:col>
      <xdr:colOff>190500</xdr:colOff>
      <xdr:row>1</xdr:row>
      <xdr:rowOff>66675</xdr:rowOff>
    </xdr:to>
    <xdr:pic>
      <xdr:nvPicPr>
        <xdr:cNvPr id="8839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4791075" y="28575"/>
          <a:ext cx="1819275" cy="3143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19050</xdr:colOff>
      <xdr:row>0</xdr:row>
      <xdr:rowOff>104775</xdr:rowOff>
    </xdr:from>
    <xdr:to>
      <xdr:col>17</xdr:col>
      <xdr:colOff>485775</xdr:colOff>
      <xdr:row>1</xdr:row>
      <xdr:rowOff>76200</xdr:rowOff>
    </xdr:to>
    <xdr:pic>
      <xdr:nvPicPr>
        <xdr:cNvPr id="3146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67525" y="104775"/>
          <a:ext cx="1876425" cy="3048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695325</xdr:colOff>
      <xdr:row>0</xdr:row>
      <xdr:rowOff>28575</xdr:rowOff>
    </xdr:from>
    <xdr:to>
      <xdr:col>18</xdr:col>
      <xdr:colOff>9525</xdr:colOff>
      <xdr:row>1</xdr:row>
      <xdr:rowOff>190500</xdr:rowOff>
    </xdr:to>
    <xdr:pic>
      <xdr:nvPicPr>
        <xdr:cNvPr id="97609"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4610100" y="28575"/>
          <a:ext cx="1962150" cy="4381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0</xdr:colOff>
      <xdr:row>0</xdr:row>
      <xdr:rowOff>19050</xdr:rowOff>
    </xdr:from>
    <xdr:to>
      <xdr:col>17</xdr:col>
      <xdr:colOff>104775</xdr:colOff>
      <xdr:row>2</xdr:row>
      <xdr:rowOff>0</xdr:rowOff>
    </xdr:to>
    <xdr:pic>
      <xdr:nvPicPr>
        <xdr:cNvPr id="2788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4648200" y="19050"/>
          <a:ext cx="1895475" cy="4191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361950</xdr:colOff>
      <xdr:row>0</xdr:row>
      <xdr:rowOff>85725</xdr:rowOff>
    </xdr:from>
    <xdr:to>
      <xdr:col>46</xdr:col>
      <xdr:colOff>409575</xdr:colOff>
      <xdr:row>1</xdr:row>
      <xdr:rowOff>85725</xdr:rowOff>
    </xdr:to>
    <xdr:pic>
      <xdr:nvPicPr>
        <xdr:cNvPr id="294190"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7829550" y="85725"/>
          <a:ext cx="1304925" cy="3333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276225</xdr:colOff>
      <xdr:row>0</xdr:row>
      <xdr:rowOff>57150</xdr:rowOff>
    </xdr:from>
    <xdr:to>
      <xdr:col>48</xdr:col>
      <xdr:colOff>438150</xdr:colOff>
      <xdr:row>1</xdr:row>
      <xdr:rowOff>104775</xdr:rowOff>
    </xdr:to>
    <xdr:pic>
      <xdr:nvPicPr>
        <xdr:cNvPr id="292144"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8810625" y="57150"/>
          <a:ext cx="2019300" cy="3810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276225</xdr:colOff>
      <xdr:row>0</xdr:row>
      <xdr:rowOff>9525</xdr:rowOff>
    </xdr:from>
    <xdr:to>
      <xdr:col>16</xdr:col>
      <xdr:colOff>85725</xdr:colOff>
      <xdr:row>1</xdr:row>
      <xdr:rowOff>47625</xdr:rowOff>
    </xdr:to>
    <xdr:pic>
      <xdr:nvPicPr>
        <xdr:cNvPr id="291149"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5114925" y="9525"/>
          <a:ext cx="1352550" cy="3143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352425</xdr:colOff>
      <xdr:row>0</xdr:row>
      <xdr:rowOff>47625</xdr:rowOff>
    </xdr:from>
    <xdr:to>
      <xdr:col>18</xdr:col>
      <xdr:colOff>581025</xdr:colOff>
      <xdr:row>1</xdr:row>
      <xdr:rowOff>47625</xdr:rowOff>
    </xdr:to>
    <xdr:pic>
      <xdr:nvPicPr>
        <xdr:cNvPr id="3605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15025" y="47625"/>
          <a:ext cx="1228725" cy="276225"/>
        </a:xfrm>
        <a:prstGeom prst="rect">
          <a:avLst/>
        </a:prstGeom>
        <a:noFill/>
        <a:ln w="9525">
          <a:noFill/>
          <a:miter lim="800000"/>
          <a:headEnd/>
          <a:tailEnd/>
        </a:ln>
      </xdr:spPr>
    </xdr:pic>
    <xdr:clientData/>
  </xdr:twoCellAnchor>
  <xdr:twoCellAnchor>
    <xdr:from>
      <xdr:col>15</xdr:col>
      <xdr:colOff>161925</xdr:colOff>
      <xdr:row>79</xdr:row>
      <xdr:rowOff>123825</xdr:rowOff>
    </xdr:from>
    <xdr:to>
      <xdr:col>18</xdr:col>
      <xdr:colOff>600075</xdr:colOff>
      <xdr:row>80</xdr:row>
      <xdr:rowOff>57150</xdr:rowOff>
    </xdr:to>
    <xdr:pic>
      <xdr:nvPicPr>
        <xdr:cNvPr id="360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724525" y="9372600"/>
          <a:ext cx="1438275" cy="2095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57150</xdr:colOff>
      <xdr:row>0</xdr:row>
      <xdr:rowOff>0</xdr:rowOff>
    </xdr:from>
    <xdr:to>
      <xdr:col>42</xdr:col>
      <xdr:colOff>57150</xdr:colOff>
      <xdr:row>1</xdr:row>
      <xdr:rowOff>0</xdr:rowOff>
    </xdr:to>
    <xdr:pic>
      <xdr:nvPicPr>
        <xdr:cNvPr id="33105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600825" y="0"/>
          <a:ext cx="1304925" cy="333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66675</xdr:rowOff>
    </xdr:from>
    <xdr:to>
      <xdr:col>8</xdr:col>
      <xdr:colOff>0</xdr:colOff>
      <xdr:row>1</xdr:row>
      <xdr:rowOff>28575</xdr:rowOff>
    </xdr:to>
    <xdr:pic>
      <xdr:nvPicPr>
        <xdr:cNvPr id="3361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876800" y="66675"/>
          <a:ext cx="1524000" cy="29527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57150</xdr:colOff>
      <xdr:row>0</xdr:row>
      <xdr:rowOff>104775</xdr:rowOff>
    </xdr:from>
    <xdr:to>
      <xdr:col>48</xdr:col>
      <xdr:colOff>381000</xdr:colOff>
      <xdr:row>1</xdr:row>
      <xdr:rowOff>104775</xdr:rowOff>
    </xdr:to>
    <xdr:pic>
      <xdr:nvPicPr>
        <xdr:cNvPr id="33207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029700" y="104775"/>
          <a:ext cx="1743075" cy="3333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276225</xdr:colOff>
      <xdr:row>0</xdr:row>
      <xdr:rowOff>9525</xdr:rowOff>
    </xdr:from>
    <xdr:to>
      <xdr:col>18</xdr:col>
      <xdr:colOff>19050</xdr:colOff>
      <xdr:row>1</xdr:row>
      <xdr:rowOff>9525</xdr:rowOff>
    </xdr:to>
    <xdr:pic>
      <xdr:nvPicPr>
        <xdr:cNvPr id="33311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14925" y="9525"/>
          <a:ext cx="1400175" cy="2762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352425</xdr:colOff>
      <xdr:row>0</xdr:row>
      <xdr:rowOff>47625</xdr:rowOff>
    </xdr:from>
    <xdr:to>
      <xdr:col>18</xdr:col>
      <xdr:colOff>581025</xdr:colOff>
      <xdr:row>1</xdr:row>
      <xdr:rowOff>47625</xdr:rowOff>
    </xdr:to>
    <xdr:pic>
      <xdr:nvPicPr>
        <xdr:cNvPr id="36152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34075" y="47625"/>
          <a:ext cx="1228725" cy="276225"/>
        </a:xfrm>
        <a:prstGeom prst="rect">
          <a:avLst/>
        </a:prstGeom>
        <a:noFill/>
        <a:ln w="9525">
          <a:noFill/>
          <a:miter lim="800000"/>
          <a:headEnd/>
          <a:tailEnd/>
        </a:ln>
      </xdr:spPr>
    </xdr:pic>
    <xdr:clientData/>
  </xdr:twoCellAnchor>
  <xdr:twoCellAnchor>
    <xdr:from>
      <xdr:col>15</xdr:col>
      <xdr:colOff>161925</xdr:colOff>
      <xdr:row>79</xdr:row>
      <xdr:rowOff>123825</xdr:rowOff>
    </xdr:from>
    <xdr:to>
      <xdr:col>18</xdr:col>
      <xdr:colOff>600075</xdr:colOff>
      <xdr:row>80</xdr:row>
      <xdr:rowOff>57150</xdr:rowOff>
    </xdr:to>
    <xdr:pic>
      <xdr:nvPicPr>
        <xdr:cNvPr id="36152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743575" y="9372600"/>
          <a:ext cx="1438275" cy="209550"/>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0</xdr:rowOff>
    </xdr:from>
    <xdr:to>
      <xdr:col>15</xdr:col>
      <xdr:colOff>333375</xdr:colOff>
      <xdr:row>1</xdr:row>
      <xdr:rowOff>0</xdr:rowOff>
    </xdr:to>
    <xdr:pic>
      <xdr:nvPicPr>
        <xdr:cNvPr id="31569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15025" y="0"/>
          <a:ext cx="1676400" cy="33337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152400</xdr:colOff>
      <xdr:row>0</xdr:row>
      <xdr:rowOff>95250</xdr:rowOff>
    </xdr:from>
    <xdr:to>
      <xdr:col>3</xdr:col>
      <xdr:colOff>1009650</xdr:colOff>
      <xdr:row>0</xdr:row>
      <xdr:rowOff>523875</xdr:rowOff>
    </xdr:to>
    <xdr:pic>
      <xdr:nvPicPr>
        <xdr:cNvPr id="35644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2400" y="95250"/>
          <a:ext cx="2676525" cy="428625"/>
        </a:xfrm>
        <a:prstGeom prst="rect">
          <a:avLst/>
        </a:prstGeom>
        <a:noFill/>
        <a:ln w="9525">
          <a:noFill/>
          <a:miter lim="800000"/>
          <a:headEnd/>
          <a:tailEnd/>
        </a:ln>
      </xdr:spPr>
    </xdr:pic>
    <xdr:clientData/>
  </xdr:twoCellAnchor>
  <xdr:twoCellAnchor>
    <xdr:from>
      <xdr:col>31</xdr:col>
      <xdr:colOff>152400</xdr:colOff>
      <xdr:row>0</xdr:row>
      <xdr:rowOff>95250</xdr:rowOff>
    </xdr:from>
    <xdr:to>
      <xdr:col>33</xdr:col>
      <xdr:colOff>1390650</xdr:colOff>
      <xdr:row>1</xdr:row>
      <xdr:rowOff>361950</xdr:rowOff>
    </xdr:to>
    <xdr:pic>
      <xdr:nvPicPr>
        <xdr:cNvPr id="356448"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24688800" y="95250"/>
          <a:ext cx="2962275" cy="9144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476250</xdr:colOff>
      <xdr:row>0</xdr:row>
      <xdr:rowOff>123825</xdr:rowOff>
    </xdr:from>
    <xdr:to>
      <xdr:col>3</xdr:col>
      <xdr:colOff>1981200</xdr:colOff>
      <xdr:row>1</xdr:row>
      <xdr:rowOff>133350</xdr:rowOff>
    </xdr:to>
    <xdr:pic>
      <xdr:nvPicPr>
        <xdr:cNvPr id="34540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76250" y="123825"/>
          <a:ext cx="3829050" cy="590550"/>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361950</xdr:colOff>
      <xdr:row>0</xdr:row>
      <xdr:rowOff>133350</xdr:rowOff>
    </xdr:from>
    <xdr:to>
      <xdr:col>3</xdr:col>
      <xdr:colOff>990600</xdr:colOff>
      <xdr:row>1</xdr:row>
      <xdr:rowOff>19050</xdr:rowOff>
    </xdr:to>
    <xdr:pic>
      <xdr:nvPicPr>
        <xdr:cNvPr id="34130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61950" y="133350"/>
          <a:ext cx="3181350" cy="514350"/>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190500</xdr:colOff>
      <xdr:row>0</xdr:row>
      <xdr:rowOff>76200</xdr:rowOff>
    </xdr:from>
    <xdr:to>
      <xdr:col>3</xdr:col>
      <xdr:colOff>1533525</xdr:colOff>
      <xdr:row>0</xdr:row>
      <xdr:rowOff>581025</xdr:rowOff>
    </xdr:to>
    <xdr:pic>
      <xdr:nvPicPr>
        <xdr:cNvPr id="2962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62025" y="76200"/>
          <a:ext cx="3124200" cy="5048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371475</xdr:colOff>
      <xdr:row>0</xdr:row>
      <xdr:rowOff>85725</xdr:rowOff>
    </xdr:from>
    <xdr:to>
      <xdr:col>15</xdr:col>
      <xdr:colOff>428625</xdr:colOff>
      <xdr:row>1</xdr:row>
      <xdr:rowOff>85725</xdr:rowOff>
    </xdr:to>
    <xdr:pic>
      <xdr:nvPicPr>
        <xdr:cNvPr id="101686"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7781925" y="85725"/>
          <a:ext cx="1524000" cy="3333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647700</xdr:colOff>
      <xdr:row>0</xdr:row>
      <xdr:rowOff>95250</xdr:rowOff>
    </xdr:from>
    <xdr:to>
      <xdr:col>17</xdr:col>
      <xdr:colOff>466725</xdr:colOff>
      <xdr:row>1</xdr:row>
      <xdr:rowOff>95250</xdr:rowOff>
    </xdr:to>
    <xdr:pic>
      <xdr:nvPicPr>
        <xdr:cNvPr id="102715" name="Picture 13"/>
        <xdr:cNvPicPr>
          <a:picLocks noChangeAspect="1" noChangeArrowheads="1"/>
        </xdr:cNvPicPr>
      </xdr:nvPicPr>
      <xdr:blipFill>
        <a:blip xmlns:r="http://schemas.openxmlformats.org/officeDocument/2006/relationships" r:embed="rId1" cstate="print"/>
        <a:srcRect/>
        <a:stretch>
          <a:fillRect/>
        </a:stretch>
      </xdr:blipFill>
      <xdr:spPr bwMode="auto">
        <a:xfrm>
          <a:off x="6724650" y="95250"/>
          <a:ext cx="2028825" cy="333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133350</xdr:colOff>
      <xdr:row>0</xdr:row>
      <xdr:rowOff>19050</xdr:rowOff>
    </xdr:from>
    <xdr:to>
      <xdr:col>17</xdr:col>
      <xdr:colOff>9525</xdr:colOff>
      <xdr:row>1</xdr:row>
      <xdr:rowOff>152400</xdr:rowOff>
    </xdr:to>
    <xdr:pic>
      <xdr:nvPicPr>
        <xdr:cNvPr id="10584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5019675" y="19050"/>
          <a:ext cx="1647825" cy="4095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390525</xdr:colOff>
      <xdr:row>0</xdr:row>
      <xdr:rowOff>95250</xdr:rowOff>
    </xdr:from>
    <xdr:to>
      <xdr:col>15</xdr:col>
      <xdr:colOff>447675</xdr:colOff>
      <xdr:row>1</xdr:row>
      <xdr:rowOff>95250</xdr:rowOff>
    </xdr:to>
    <xdr:pic>
      <xdr:nvPicPr>
        <xdr:cNvPr id="3095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791450" y="95250"/>
          <a:ext cx="1524000" cy="3333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695325</xdr:colOff>
      <xdr:row>0</xdr:row>
      <xdr:rowOff>104775</xdr:rowOff>
    </xdr:from>
    <xdr:to>
      <xdr:col>17</xdr:col>
      <xdr:colOff>476250</xdr:colOff>
      <xdr:row>1</xdr:row>
      <xdr:rowOff>104775</xdr:rowOff>
    </xdr:to>
    <xdr:pic>
      <xdr:nvPicPr>
        <xdr:cNvPr id="31364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734175" y="104775"/>
          <a:ext cx="2057400" cy="3333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209550</xdr:colOff>
      <xdr:row>0</xdr:row>
      <xdr:rowOff>0</xdr:rowOff>
    </xdr:from>
    <xdr:to>
      <xdr:col>18</xdr:col>
      <xdr:colOff>0</xdr:colOff>
      <xdr:row>1</xdr:row>
      <xdr:rowOff>9525</xdr:rowOff>
    </xdr:to>
    <xdr:pic>
      <xdr:nvPicPr>
        <xdr:cNvPr id="115066"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4991100" y="0"/>
          <a:ext cx="1581150" cy="2857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76200</xdr:colOff>
      <xdr:row>0</xdr:row>
      <xdr:rowOff>85725</xdr:rowOff>
    </xdr:from>
    <xdr:to>
      <xdr:col>17</xdr:col>
      <xdr:colOff>476250</xdr:colOff>
      <xdr:row>1</xdr:row>
      <xdr:rowOff>47625</xdr:rowOff>
    </xdr:to>
    <xdr:pic>
      <xdr:nvPicPr>
        <xdr:cNvPr id="31262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934200" y="85725"/>
          <a:ext cx="1819275" cy="295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_sodniki_2009_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nos podatkov"/>
      <sheetName val="obvestila za igralce"/>
      <sheetName val="glavni sodniki"/>
      <sheetName val="m  vpisna lista"/>
      <sheetName val="m glavni turnir žrebna lista"/>
      <sheetName val="m glavni 32"/>
      <sheetName val="ž  vpisna lista"/>
      <sheetName val="ž glavni turnir žrebna lista"/>
      <sheetName val="ž glavni 32"/>
      <sheetName val="m kvalifikacije žrebna lista"/>
      <sheetName val="m kvalifikacije 32"/>
      <sheetName val="m kvalifikacije 64"/>
      <sheetName val="ž kvalifikacije žrebna lista"/>
      <sheetName val="ž kvalifikacije 32"/>
      <sheetName val="ž kvalifikacije 64"/>
      <sheetName val="m dvojice vpisna lista"/>
      <sheetName val="m dvojice žrebna lista "/>
      <sheetName val="m dvojice 16"/>
      <sheetName val="m dvojice 24"/>
      <sheetName val="ž dvojice vpisna lista"/>
      <sheetName val="ž dvojice žrebna lista"/>
      <sheetName val="ž dvojice 16"/>
      <sheetName val="ž dvojice 24"/>
      <sheetName val="m masters žrebna lista"/>
      <sheetName val="m masters 12"/>
      <sheetName val="ž masters žrebna lista"/>
      <sheetName val="ž masters 12 "/>
      <sheetName val="m round robin žrebna lista"/>
      <sheetName val="m round robin 5"/>
      <sheetName val="m round robin 4"/>
      <sheetName val="ž round robin žrebna lista"/>
      <sheetName val="ž round robin 5"/>
      <sheetName val="ž round robin 4"/>
      <sheetName val="liga prijava ekipe"/>
      <sheetName val="Ligaški zapisnik"/>
      <sheetName val="vpis srečni poraženci (dv)"/>
      <sheetName val="vpis srečni poraženci (pos)"/>
      <sheetName val="zapisnik prekrškov"/>
      <sheetName val="zbirni zapisnik prekrškov"/>
      <sheetName val="neodigrani dvoboji"/>
      <sheetName val="poročilo vrhovni sodnik"/>
      <sheetName val="sodniški stroški"/>
      <sheetName val="prijava na tekmovanje"/>
      <sheetName val="odjava s tekmovanja"/>
      <sheetName val="razpored"/>
      <sheetName val="razpored (8)"/>
      <sheetName val="razpored (4)"/>
      <sheetName val="List1"/>
      <sheetName val="ocena glavnega sodnika"/>
      <sheetName val="sodniški zapisnik1"/>
      <sheetName val="sodniški zapisnik2"/>
      <sheetName val="zdravniško potrdilo"/>
    </sheetNames>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rij.zavrsnik@ekipa-sport.si" TargetMode="External"/><Relationship Id="rId7" Type="http://schemas.openxmlformats.org/officeDocument/2006/relationships/comments" Target="../comments1.xml"/><Relationship Id="rId2" Type="http://schemas.openxmlformats.org/officeDocument/2006/relationships/hyperlink" Target="mailto:matjaz.pogacar@siol.net" TargetMode="External"/><Relationship Id="rId1" Type="http://schemas.openxmlformats.org/officeDocument/2006/relationships/hyperlink" Target="mailto:info@teniska-zveza.si"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dimension ref="A1:J118"/>
  <sheetViews>
    <sheetView showGridLines="0" showZeros="0" workbookViewId="0">
      <selection activeCell="H7" sqref="H6:H7"/>
    </sheetView>
  </sheetViews>
  <sheetFormatPr defaultRowHeight="12.75"/>
  <cols>
    <col min="1" max="1" width="19.5703125" customWidth="1"/>
    <col min="2" max="3" width="19.140625" customWidth="1"/>
    <col min="4" max="4" width="15.5703125" customWidth="1"/>
    <col min="5" max="5" width="25" style="1" customWidth="1"/>
  </cols>
  <sheetData>
    <row r="1" spans="1:7" s="2" customFormat="1" ht="49.5" customHeight="1" thickBot="1">
      <c r="A1" s="144" t="s">
        <v>114</v>
      </c>
      <c r="B1" s="3"/>
      <c r="C1" s="3"/>
      <c r="D1" s="145"/>
      <c r="E1" s="4"/>
      <c r="F1" s="5"/>
      <c r="G1" s="5"/>
    </row>
    <row r="2" spans="1:7" s="6" customFormat="1" ht="36.75" customHeight="1" thickBot="1">
      <c r="A2" s="7" t="s">
        <v>113</v>
      </c>
      <c r="B2" s="8"/>
      <c r="C2" s="8"/>
      <c r="D2" s="8"/>
      <c r="E2" s="9"/>
      <c r="F2" s="10"/>
      <c r="G2" s="10"/>
    </row>
    <row r="3" spans="1:7" s="2" customFormat="1" ht="6" customHeight="1" thickBot="1">
      <c r="A3" s="12"/>
      <c r="B3" s="13"/>
      <c r="C3" s="13"/>
      <c r="D3" s="13"/>
      <c r="E3" s="14"/>
      <c r="F3" s="5"/>
      <c r="G3" s="5"/>
    </row>
    <row r="4" spans="1:7" s="2" customFormat="1" ht="20.25" customHeight="1" thickBot="1">
      <c r="A4" s="1637" t="s">
        <v>115</v>
      </c>
      <c r="B4" s="1638"/>
      <c r="C4" s="1638"/>
      <c r="D4" s="1638"/>
      <c r="E4" s="1639"/>
      <c r="F4" s="5"/>
      <c r="G4" s="5"/>
    </row>
    <row r="5" spans="1:7" s="15" customFormat="1" ht="15" customHeight="1">
      <c r="A5" s="891" t="s">
        <v>70</v>
      </c>
      <c r="B5" s="18"/>
      <c r="C5" s="18"/>
      <c r="D5" s="18"/>
      <c r="E5" s="19"/>
      <c r="F5" s="20"/>
      <c r="G5" s="21"/>
    </row>
    <row r="6" spans="1:7" s="2" customFormat="1" ht="26.25" customHeight="1">
      <c r="A6" s="1640"/>
      <c r="B6" s="1641"/>
      <c r="C6" s="22"/>
      <c r="D6" s="23"/>
      <c r="E6" s="24" t="s">
        <v>497</v>
      </c>
      <c r="F6" s="5"/>
      <c r="G6" s="217"/>
    </row>
    <row r="7" spans="1:7" s="15" customFormat="1" ht="15" customHeight="1">
      <c r="A7" s="891" t="s">
        <v>380</v>
      </c>
      <c r="B7" s="892" t="s">
        <v>381</v>
      </c>
      <c r="C7" s="892" t="s">
        <v>382</v>
      </c>
      <c r="D7" s="892" t="s">
        <v>383</v>
      </c>
      <c r="E7" s="945" t="s">
        <v>384</v>
      </c>
      <c r="F7" s="20"/>
      <c r="G7" s="21"/>
    </row>
    <row r="8" spans="1:7" s="2" customFormat="1" ht="16.5" customHeight="1">
      <c r="A8" s="170"/>
      <c r="B8" s="170"/>
      <c r="C8" s="170"/>
      <c r="D8" s="944"/>
      <c r="E8" s="944"/>
      <c r="F8" s="5"/>
      <c r="G8" s="5"/>
    </row>
    <row r="9" spans="1:7" s="2" customFormat="1" ht="15" customHeight="1">
      <c r="A9" s="891" t="s">
        <v>68</v>
      </c>
      <c r="B9" s="892" t="s">
        <v>83</v>
      </c>
      <c r="C9" s="892" t="s">
        <v>76</v>
      </c>
      <c r="D9" s="893" t="s">
        <v>123</v>
      </c>
      <c r="E9" s="894" t="s">
        <v>69</v>
      </c>
      <c r="F9" s="5"/>
      <c r="G9" s="5"/>
    </row>
    <row r="10" spans="1:7" s="2" customFormat="1">
      <c r="A10" s="28"/>
      <c r="B10" s="947"/>
      <c r="C10" s="947"/>
      <c r="D10" s="948"/>
      <c r="E10" s="29"/>
      <c r="F10" s="5"/>
      <c r="G10" s="5"/>
    </row>
    <row r="11" spans="1:7">
      <c r="A11" s="17"/>
      <c r="B11" s="18"/>
      <c r="C11" s="30"/>
      <c r="D11" s="30"/>
      <c r="E11" s="31"/>
      <c r="F11" s="32"/>
      <c r="G11" s="32"/>
    </row>
    <row r="12" spans="1:7" s="2" customFormat="1">
      <c r="A12" s="169"/>
      <c r="B12" s="5"/>
      <c r="C12" s="34"/>
      <c r="D12" s="35"/>
      <c r="E12" s="36"/>
      <c r="F12" s="5"/>
      <c r="G12" s="5"/>
    </row>
    <row r="13" spans="1:7" ht="7.5" customHeight="1">
      <c r="A13" s="32"/>
      <c r="B13" s="32"/>
      <c r="C13" s="32"/>
      <c r="D13" s="32"/>
      <c r="E13" s="37"/>
      <c r="F13" s="32"/>
      <c r="G13" s="32"/>
    </row>
    <row r="14" spans="1:7" ht="107.25" customHeight="1">
      <c r="A14" s="32"/>
      <c r="B14" s="32"/>
      <c r="C14" s="32"/>
      <c r="D14" s="32"/>
      <c r="E14" s="37"/>
      <c r="F14" s="32"/>
      <c r="G14" s="32"/>
    </row>
    <row r="15" spans="1:7">
      <c r="A15" s="30" t="s">
        <v>379</v>
      </c>
      <c r="B15" s="30"/>
      <c r="C15" s="30"/>
      <c r="D15" s="30"/>
      <c r="E15" s="37"/>
      <c r="F15" s="32"/>
      <c r="G15" s="32"/>
    </row>
    <row r="16" spans="1:7">
      <c r="A16" s="146" t="s">
        <v>132</v>
      </c>
      <c r="B16" s="30"/>
      <c r="C16" s="30"/>
      <c r="D16" s="30"/>
      <c r="E16" s="38"/>
      <c r="F16" s="32"/>
      <c r="G16" s="32"/>
    </row>
    <row r="17" spans="1:7" ht="12.75" customHeight="1">
      <c r="A17" s="39" t="s">
        <v>131</v>
      </c>
      <c r="B17" s="165" t="s">
        <v>129</v>
      </c>
      <c r="C17" s="147" t="s">
        <v>128</v>
      </c>
      <c r="D17" s="164" t="s">
        <v>130</v>
      </c>
      <c r="E17" s="37"/>
      <c r="F17" s="32"/>
      <c r="G17" s="32"/>
    </row>
    <row r="18" spans="1:7">
      <c r="A18" s="32"/>
      <c r="B18" s="32"/>
      <c r="C18" s="32"/>
      <c r="D18" s="32"/>
      <c r="E18" s="37"/>
      <c r="F18" s="32"/>
      <c r="G18" s="32"/>
    </row>
    <row r="20" spans="1:7" ht="18">
      <c r="A20" s="1551" t="s">
        <v>116</v>
      </c>
    </row>
    <row r="21" spans="1:7" ht="18">
      <c r="A21" s="1551"/>
    </row>
    <row r="22" spans="1:7" s="1555" customFormat="1" ht="20.25">
      <c r="A22" s="1558" t="s">
        <v>479</v>
      </c>
      <c r="E22" s="1556"/>
    </row>
    <row r="23" spans="1:7" ht="18">
      <c r="A23" s="1551" t="s">
        <v>480</v>
      </c>
    </row>
    <row r="24" spans="1:7" ht="18">
      <c r="A24" s="1552"/>
    </row>
    <row r="25" spans="1:7" ht="18">
      <c r="A25" s="1551" t="s">
        <v>482</v>
      </c>
    </row>
    <row r="26" spans="1:7" ht="18">
      <c r="A26" s="1557" t="s">
        <v>481</v>
      </c>
      <c r="B26" s="1554"/>
    </row>
    <row r="27" spans="1:7" ht="18">
      <c r="A27" s="1422"/>
    </row>
    <row r="28" spans="1:7" ht="18">
      <c r="A28" s="1552" t="s">
        <v>411</v>
      </c>
    </row>
    <row r="29" spans="1:7" ht="18">
      <c r="A29" s="1552" t="s">
        <v>409</v>
      </c>
    </row>
    <row r="30" spans="1:7" ht="18">
      <c r="A30" s="1552" t="s">
        <v>410</v>
      </c>
    </row>
    <row r="32" spans="1:7">
      <c r="A32" s="162" t="s">
        <v>117</v>
      </c>
      <c r="B32" s="162"/>
      <c r="C32" s="162"/>
      <c r="D32" s="162"/>
      <c r="E32" s="163"/>
      <c r="F32" s="162"/>
    </row>
    <row r="33" spans="1:6">
      <c r="A33" s="162"/>
      <c r="B33" s="162"/>
      <c r="C33" s="162"/>
      <c r="D33" s="162"/>
      <c r="E33" s="163"/>
      <c r="F33" s="162"/>
    </row>
    <row r="34" spans="1:6">
      <c r="A34" s="162" t="s">
        <v>140</v>
      </c>
      <c r="B34" s="162"/>
      <c r="C34" s="162"/>
      <c r="D34" s="162"/>
      <c r="E34" s="163"/>
      <c r="F34" s="162"/>
    </row>
    <row r="35" spans="1:6">
      <c r="A35" s="162" t="s">
        <v>147</v>
      </c>
      <c r="B35" s="162"/>
      <c r="C35" s="162"/>
      <c r="D35" s="162"/>
      <c r="E35" s="163"/>
      <c r="F35" s="162"/>
    </row>
    <row r="36" spans="1:6">
      <c r="A36" s="162" t="s">
        <v>148</v>
      </c>
      <c r="B36" s="162"/>
      <c r="C36" s="162"/>
      <c r="D36" s="162"/>
      <c r="E36" s="163"/>
      <c r="F36" s="162"/>
    </row>
    <row r="37" spans="1:6">
      <c r="A37" s="162" t="s">
        <v>149</v>
      </c>
      <c r="B37" s="162"/>
      <c r="C37" s="162"/>
      <c r="D37" s="162"/>
      <c r="E37" s="163"/>
      <c r="F37" s="162"/>
    </row>
    <row r="38" spans="1:6">
      <c r="A38" s="162" t="s">
        <v>142</v>
      </c>
      <c r="B38" s="162"/>
      <c r="C38" s="162"/>
      <c r="D38" s="162"/>
      <c r="E38" s="163"/>
      <c r="F38" s="162"/>
    </row>
    <row r="39" spans="1:6">
      <c r="A39" s="162" t="s">
        <v>143</v>
      </c>
      <c r="B39" s="162"/>
      <c r="C39" s="162"/>
      <c r="D39" s="162"/>
      <c r="E39" s="163"/>
      <c r="F39" s="162"/>
    </row>
    <row r="40" spans="1:6">
      <c r="A40" s="162" t="s">
        <v>67</v>
      </c>
      <c r="B40" s="162"/>
      <c r="C40" s="162"/>
      <c r="D40" s="162"/>
      <c r="E40" s="163"/>
      <c r="F40" s="162"/>
    </row>
    <row r="41" spans="1:6">
      <c r="A41" s="162" t="s">
        <v>358</v>
      </c>
      <c r="B41" s="162"/>
      <c r="C41" s="162"/>
      <c r="D41" s="162"/>
      <c r="E41" s="163"/>
      <c r="F41" s="162"/>
    </row>
    <row r="42" spans="1:6">
      <c r="A42" s="162" t="s">
        <v>219</v>
      </c>
      <c r="B42" s="162"/>
      <c r="C42" s="162"/>
      <c r="D42" s="162"/>
      <c r="E42" s="163"/>
      <c r="F42" s="162"/>
    </row>
    <row r="43" spans="1:6">
      <c r="A43" s="162" t="s">
        <v>144</v>
      </c>
      <c r="B43" s="162"/>
      <c r="C43" s="162"/>
      <c r="D43" s="162"/>
      <c r="E43" s="163"/>
      <c r="F43" s="162"/>
    </row>
    <row r="44" spans="1:6">
      <c r="A44" s="162" t="s">
        <v>220</v>
      </c>
      <c r="B44" s="162"/>
      <c r="C44" s="162"/>
      <c r="D44" s="162"/>
      <c r="E44" s="163"/>
      <c r="F44" s="162"/>
    </row>
    <row r="45" spans="1:6">
      <c r="A45" s="162" t="s">
        <v>145</v>
      </c>
      <c r="B45" s="162"/>
      <c r="C45" s="162"/>
      <c r="D45" s="162"/>
      <c r="E45" s="163"/>
      <c r="F45" s="162"/>
    </row>
    <row r="46" spans="1:6">
      <c r="A46" s="162" t="s">
        <v>146</v>
      </c>
      <c r="B46" s="162"/>
      <c r="C46" s="162"/>
      <c r="D46" s="162"/>
      <c r="E46" s="163"/>
      <c r="F46" s="162"/>
    </row>
    <row r="47" spans="1:6">
      <c r="A47" s="162" t="s">
        <v>221</v>
      </c>
      <c r="B47" s="162"/>
      <c r="C47" s="162"/>
      <c r="D47" s="162"/>
      <c r="E47" s="163"/>
      <c r="F47" s="162"/>
    </row>
    <row r="48" spans="1:6">
      <c r="A48" s="162" t="s">
        <v>360</v>
      </c>
      <c r="B48" s="162"/>
      <c r="C48" s="162"/>
      <c r="D48" s="162"/>
      <c r="E48" s="163"/>
      <c r="F48" s="162"/>
    </row>
    <row r="49" spans="1:6">
      <c r="A49" s="162" t="s">
        <v>359</v>
      </c>
      <c r="B49" s="162"/>
      <c r="C49" s="162"/>
      <c r="D49" s="162"/>
      <c r="E49" s="163"/>
      <c r="F49" s="162"/>
    </row>
    <row r="50" spans="1:6">
      <c r="A50" s="162"/>
      <c r="B50" s="162"/>
      <c r="C50" s="162"/>
      <c r="D50" s="162"/>
      <c r="E50" s="163"/>
      <c r="F50" s="162"/>
    </row>
    <row r="51" spans="1:6">
      <c r="A51" s="162" t="s">
        <v>118</v>
      </c>
      <c r="B51" s="162"/>
      <c r="C51" s="162"/>
      <c r="D51" s="162"/>
      <c r="E51" s="163"/>
      <c r="F51" s="162"/>
    </row>
    <row r="52" spans="1:6">
      <c r="A52" s="162"/>
      <c r="B52" s="162"/>
      <c r="C52" s="162"/>
      <c r="D52" s="162"/>
      <c r="E52" s="163"/>
      <c r="F52" s="162"/>
    </row>
    <row r="53" spans="1:6">
      <c r="A53" s="162" t="s">
        <v>216</v>
      </c>
      <c r="B53" s="162"/>
      <c r="C53" s="162"/>
      <c r="D53" s="162"/>
      <c r="E53" s="163"/>
      <c r="F53" s="162"/>
    </row>
    <row r="54" spans="1:6">
      <c r="A54" s="162"/>
      <c r="B54" s="162"/>
      <c r="C54" s="162"/>
      <c r="D54" s="162"/>
      <c r="E54" s="163"/>
      <c r="F54" s="162"/>
    </row>
    <row r="55" spans="1:6">
      <c r="A55" s="162" t="s">
        <v>135</v>
      </c>
      <c r="B55" s="162"/>
      <c r="C55" s="162"/>
      <c r="D55" s="162"/>
      <c r="E55" s="163"/>
      <c r="F55" s="162"/>
    </row>
    <row r="56" spans="1:6">
      <c r="A56" s="162"/>
      <c r="B56" s="162"/>
      <c r="C56" s="162"/>
      <c r="D56" s="162"/>
      <c r="E56" s="163"/>
      <c r="F56" s="162"/>
    </row>
    <row r="57" spans="1:6">
      <c r="A57" s="162" t="s">
        <v>239</v>
      </c>
      <c r="B57" s="162"/>
      <c r="C57" s="162"/>
      <c r="D57" s="162"/>
      <c r="E57" s="163"/>
      <c r="F57" s="162"/>
    </row>
    <row r="58" spans="1:6">
      <c r="A58" s="162"/>
      <c r="B58" s="162"/>
      <c r="C58" s="162"/>
      <c r="D58" s="162"/>
      <c r="E58" s="163"/>
      <c r="F58" s="162"/>
    </row>
    <row r="59" spans="1:6">
      <c r="A59" s="162" t="s">
        <v>375</v>
      </c>
      <c r="B59" s="162"/>
      <c r="C59" s="162"/>
      <c r="D59" s="162"/>
      <c r="E59" s="163"/>
      <c r="F59" s="162"/>
    </row>
    <row r="60" spans="1:6">
      <c r="A60" s="162" t="s">
        <v>377</v>
      </c>
      <c r="B60" s="162"/>
      <c r="C60" s="162"/>
      <c r="D60" s="162"/>
      <c r="E60" s="163"/>
      <c r="F60" s="162"/>
    </row>
    <row r="61" spans="1:6">
      <c r="A61" s="162" t="s">
        <v>376</v>
      </c>
      <c r="B61" s="162"/>
      <c r="C61" s="162"/>
      <c r="D61" s="162"/>
      <c r="E61" s="163"/>
      <c r="F61" s="162"/>
    </row>
    <row r="63" spans="1:6">
      <c r="A63" s="162" t="s">
        <v>152</v>
      </c>
    </row>
    <row r="64" spans="1:6">
      <c r="A64" s="162" t="s">
        <v>153</v>
      </c>
    </row>
    <row r="66" spans="1:1">
      <c r="A66" s="162" t="s">
        <v>222</v>
      </c>
    </row>
    <row r="67" spans="1:1">
      <c r="A67" s="162" t="s">
        <v>223</v>
      </c>
    </row>
    <row r="69" spans="1:1">
      <c r="A69" s="162" t="s">
        <v>374</v>
      </c>
    </row>
    <row r="70" spans="1:1">
      <c r="A70" s="162" t="s">
        <v>335</v>
      </c>
    </row>
    <row r="71" spans="1:1">
      <c r="A71" s="162" t="s">
        <v>334</v>
      </c>
    </row>
    <row r="72" spans="1:1">
      <c r="A72" s="162" t="s">
        <v>333</v>
      </c>
    </row>
    <row r="74" spans="1:1">
      <c r="A74" s="162" t="s">
        <v>385</v>
      </c>
    </row>
    <row r="76" spans="1:1">
      <c r="A76" s="162" t="s">
        <v>464</v>
      </c>
    </row>
    <row r="77" spans="1:1">
      <c r="A77" s="162" t="s">
        <v>378</v>
      </c>
    </row>
    <row r="79" spans="1:1">
      <c r="A79" s="162" t="s">
        <v>465</v>
      </c>
    </row>
    <row r="80" spans="1:1">
      <c r="A80" s="162" t="s">
        <v>430</v>
      </c>
    </row>
    <row r="82" spans="1:10">
      <c r="A82" s="162" t="s">
        <v>466</v>
      </c>
    </row>
    <row r="83" spans="1:10">
      <c r="A83" s="162" t="s">
        <v>372</v>
      </c>
    </row>
    <row r="85" spans="1:10">
      <c r="A85" s="162" t="s">
        <v>467</v>
      </c>
    </row>
    <row r="86" spans="1:10">
      <c r="A86" s="162" t="s">
        <v>373</v>
      </c>
    </row>
    <row r="88" spans="1:10">
      <c r="A88" s="162" t="s">
        <v>468</v>
      </c>
    </row>
    <row r="89" spans="1:10">
      <c r="A89" s="162" t="s">
        <v>429</v>
      </c>
    </row>
    <row r="91" spans="1:10" s="64" customFormat="1">
      <c r="A91" s="162" t="s">
        <v>469</v>
      </c>
      <c r="E91" s="406"/>
    </row>
    <row r="92" spans="1:10" s="64" customFormat="1">
      <c r="A92" s="162" t="s">
        <v>421</v>
      </c>
      <c r="E92" s="406"/>
    </row>
    <row r="93" spans="1:10" s="64" customFormat="1">
      <c r="A93" s="162" t="s">
        <v>422</v>
      </c>
      <c r="E93" s="406"/>
    </row>
    <row r="94" spans="1:10" s="64" customFormat="1">
      <c r="A94" s="162" t="s">
        <v>423</v>
      </c>
      <c r="E94" s="406"/>
      <c r="J94" s="1560"/>
    </row>
    <row r="95" spans="1:10" s="64" customFormat="1">
      <c r="A95" s="162" t="s">
        <v>424</v>
      </c>
      <c r="E95" s="406"/>
    </row>
    <row r="96" spans="1:10" s="64" customFormat="1">
      <c r="A96" s="1559" t="s">
        <v>485</v>
      </c>
      <c r="E96" s="406"/>
    </row>
    <row r="97" spans="1:5" s="64" customFormat="1">
      <c r="A97" s="1559" t="s">
        <v>484</v>
      </c>
      <c r="E97" s="406"/>
    </row>
    <row r="98" spans="1:5">
      <c r="A98" s="939"/>
    </row>
    <row r="99" spans="1:5">
      <c r="A99" s="162" t="s">
        <v>470</v>
      </c>
    </row>
    <row r="100" spans="1:5">
      <c r="A100" s="162" t="s">
        <v>407</v>
      </c>
    </row>
    <row r="101" spans="1:5">
      <c r="A101" s="162" t="s">
        <v>408</v>
      </c>
    </row>
    <row r="103" spans="1:5">
      <c r="A103" s="228" t="s">
        <v>471</v>
      </c>
    </row>
    <row r="104" spans="1:5">
      <c r="A104" s="1553"/>
    </row>
    <row r="105" spans="1:5">
      <c r="A105" s="228" t="s">
        <v>472</v>
      </c>
    </row>
    <row r="106" spans="1:5">
      <c r="A106" s="1553"/>
    </row>
    <row r="107" spans="1:5">
      <c r="A107" s="228" t="s">
        <v>473</v>
      </c>
    </row>
    <row r="108" spans="1:5">
      <c r="A108" s="1553"/>
    </row>
    <row r="109" spans="1:5">
      <c r="A109" s="228" t="s">
        <v>474</v>
      </c>
    </row>
    <row r="110" spans="1:5">
      <c r="A110" s="228" t="s">
        <v>440</v>
      </c>
    </row>
    <row r="111" spans="1:5">
      <c r="A111" s="1553"/>
    </row>
    <row r="112" spans="1:5">
      <c r="A112" s="228" t="s">
        <v>475</v>
      </c>
    </row>
    <row r="113" spans="1:1">
      <c r="A113" s="228" t="s">
        <v>483</v>
      </c>
    </row>
    <row r="114" spans="1:1">
      <c r="A114" s="228" t="s">
        <v>458</v>
      </c>
    </row>
    <row r="115" spans="1:1">
      <c r="A115" s="1553"/>
    </row>
    <row r="116" spans="1:1">
      <c r="A116" s="228" t="s">
        <v>476</v>
      </c>
    </row>
    <row r="117" spans="1:1">
      <c r="A117" s="228" t="s">
        <v>477</v>
      </c>
    </row>
    <row r="118" spans="1:1">
      <c r="A118" s="228" t="s">
        <v>478</v>
      </c>
    </row>
  </sheetData>
  <mergeCells count="2">
    <mergeCell ref="A4:E4"/>
    <mergeCell ref="A6:B6"/>
  </mergeCells>
  <phoneticPr fontId="0" type="noConversion"/>
  <hyperlinks>
    <hyperlink ref="B17" r:id="rId1"/>
    <hyperlink ref="D17" r:id="rId2"/>
    <hyperlink ref="A26" r:id="rId3"/>
  </hyperlinks>
  <pageMargins left="0.35" right="0.35" top="0.39" bottom="0.39" header="0" footer="0"/>
  <pageSetup paperSize="9" orientation="portrait" horizontalDpi="360" verticalDpi="360" r:id="rId4"/>
  <headerFooter alignWithMargins="0"/>
  <drawing r:id="rId5"/>
  <legacyDrawing r:id="rId6"/>
</worksheet>
</file>

<file path=xl/worksheets/sheet10.xml><?xml version="1.0" encoding="utf-8"?>
<worksheet xmlns="http://schemas.openxmlformats.org/spreadsheetml/2006/main" xmlns:r="http://schemas.openxmlformats.org/officeDocument/2006/relationships">
  <sheetPr codeName="Sheet17"/>
  <dimension ref="A1:AA150"/>
  <sheetViews>
    <sheetView showGridLines="0" showZeros="0" zoomScale="86" workbookViewId="0">
      <pane ySplit="6" topLeftCell="A7" activePane="bottomLeft" state="frozen"/>
      <selection activeCell="C42" sqref="C42"/>
      <selection pane="bottomLeft"/>
    </sheetView>
  </sheetViews>
  <sheetFormatPr defaultRowHeight="12.75"/>
  <cols>
    <col min="1" max="1" width="3.85546875" customWidth="1"/>
    <col min="2" max="2" width="6.7109375" customWidth="1"/>
    <col min="3" max="3" width="22.85546875" customWidth="1"/>
    <col min="4" max="4" width="21.85546875" customWidth="1"/>
    <col min="5" max="5" width="7.7109375" style="40" customWidth="1"/>
    <col min="6" max="6" width="12.140625" style="410" customWidth="1"/>
    <col min="7" max="7" width="4.7109375" style="58" hidden="1" customWidth="1"/>
    <col min="8" max="8" width="0.140625" style="58" hidden="1" customWidth="1"/>
    <col min="9" max="9" width="5.85546875" style="58" hidden="1" customWidth="1"/>
    <col min="10" max="10" width="7.7109375" style="401" customWidth="1"/>
    <col min="11" max="11" width="7.7109375" style="40" customWidth="1"/>
    <col min="12" max="12" width="12.28515625" style="40" customWidth="1"/>
    <col min="13" max="13" width="4.140625" style="40" hidden="1" customWidth="1"/>
    <col min="14" max="14" width="5.85546875" style="40" customWidth="1"/>
    <col min="15" max="15" width="3.7109375" style="40" hidden="1" customWidth="1"/>
    <col min="16" max="17" width="7.7109375" style="40" customWidth="1"/>
    <col min="18" max="18" width="7.7109375" style="177" customWidth="1"/>
    <col min="19" max="19" width="3.140625" style="40" hidden="1" customWidth="1"/>
    <col min="20" max="20" width="6.28515625" style="174" customWidth="1"/>
    <col min="21" max="23" width="2.42578125" style="174" customWidth="1"/>
  </cols>
  <sheetData>
    <row r="1" spans="1:27" ht="26.25">
      <c r="A1" s="49">
        <f>'vnos podatkov'!$A$6</f>
        <v>0</v>
      </c>
      <c r="B1" s="49"/>
      <c r="C1" s="50"/>
      <c r="D1" s="148"/>
      <c r="E1" s="151" t="s">
        <v>106</v>
      </c>
      <c r="G1" s="79"/>
      <c r="H1" s="79"/>
      <c r="I1" s="65"/>
      <c r="J1" s="51"/>
      <c r="K1" s="52"/>
      <c r="L1" s="52"/>
      <c r="M1" s="52"/>
      <c r="N1" s="52"/>
      <c r="O1" s="52"/>
      <c r="P1" s="52"/>
      <c r="Q1" s="52"/>
      <c r="R1" s="182"/>
      <c r="S1" s="52"/>
    </row>
    <row r="2" spans="1:27" ht="16.5" thickBot="1">
      <c r="A2" s="941">
        <f>'vnos podatkov'!$A$8</f>
        <v>0</v>
      </c>
      <c r="B2" s="53">
        <f>'vnos podatkov'!$B$8</f>
        <v>0</v>
      </c>
      <c r="C2" s="895">
        <f>'vnos podatkov'!$C$8</f>
        <v>0</v>
      </c>
      <c r="D2" s="46"/>
      <c r="E2" s="151" t="s">
        <v>82</v>
      </c>
      <c r="G2" s="59"/>
      <c r="H2" s="59"/>
      <c r="I2" s="59"/>
      <c r="J2" s="59"/>
      <c r="K2" s="59"/>
      <c r="L2" s="51"/>
      <c r="M2" s="51"/>
      <c r="N2" s="51"/>
      <c r="O2" s="51"/>
      <c r="P2" s="51"/>
      <c r="Q2" s="68"/>
      <c r="R2" s="1034"/>
      <c r="S2" s="375"/>
    </row>
    <row r="3" spans="1:27" s="2" customFormat="1" ht="13.5" thickBot="1">
      <c r="A3" s="656" t="s">
        <v>119</v>
      </c>
      <c r="B3" s="659"/>
      <c r="C3" s="659"/>
      <c r="D3" s="660"/>
      <c r="E3" s="19"/>
      <c r="F3" s="411"/>
      <c r="G3" s="80"/>
      <c r="H3" s="80"/>
      <c r="I3" s="80"/>
      <c r="J3" s="19"/>
      <c r="K3" s="81"/>
      <c r="L3" s="82"/>
      <c r="M3" s="69"/>
      <c r="N3" s="383"/>
      <c r="O3" s="83"/>
      <c r="P3" s="1665" t="s">
        <v>75</v>
      </c>
      <c r="Q3" s="1665"/>
      <c r="R3" s="1665"/>
      <c r="S3" s="374"/>
      <c r="T3" s="179"/>
      <c r="U3" s="180"/>
      <c r="V3" s="180"/>
      <c r="W3" s="180"/>
    </row>
    <row r="4" spans="1:27" s="2" customFormat="1">
      <c r="A4" s="42" t="s">
        <v>388</v>
      </c>
      <c r="B4" s="42"/>
      <c r="C4" s="153" t="s">
        <v>68</v>
      </c>
      <c r="D4" s="153" t="s">
        <v>76</v>
      </c>
      <c r="E4" s="42" t="s">
        <v>123</v>
      </c>
      <c r="F4" s="412"/>
      <c r="I4" s="84" t="s">
        <v>83</v>
      </c>
      <c r="J4" s="42" t="s">
        <v>83</v>
      </c>
      <c r="K4" s="73"/>
      <c r="L4" s="43" t="s">
        <v>69</v>
      </c>
      <c r="M4" s="85"/>
      <c r="N4" s="383"/>
      <c r="O4" s="86"/>
      <c r="P4" s="1665"/>
      <c r="Q4" s="1665"/>
      <c r="R4" s="1665"/>
      <c r="S4" s="19"/>
      <c r="T4" s="179"/>
      <c r="U4" s="181"/>
      <c r="V4" s="181"/>
      <c r="W4" s="181"/>
    </row>
    <row r="5" spans="1:27" s="2" customFormat="1" ht="13.5" thickBot="1">
      <c r="A5" s="942">
        <f>'vnos podatkov'!$D$8</f>
        <v>0</v>
      </c>
      <c r="B5" s="942"/>
      <c r="C5" s="1011">
        <f>'vnos podatkov'!$A$10</f>
        <v>0</v>
      </c>
      <c r="D5" s="388">
        <f>'vnos podatkov'!$C$10</f>
        <v>0</v>
      </c>
      <c r="E5" s="631">
        <f>'vnos podatkov'!$D$10</f>
        <v>0</v>
      </c>
      <c r="F5" s="942"/>
      <c r="G5" s="631"/>
      <c r="H5" s="631"/>
      <c r="I5" s="384">
        <f>'vnos podatkov'!$B$10</f>
        <v>0</v>
      </c>
      <c r="J5" s="384">
        <f>'vnos podatkov'!$B$10</f>
        <v>0</v>
      </c>
      <c r="K5" s="1033"/>
      <c r="L5" s="382">
        <f>'vnos podatkov'!$E$10</f>
        <v>0</v>
      </c>
      <c r="M5" s="1031"/>
      <c r="N5" s="384"/>
      <c r="O5" s="382"/>
      <c r="P5" s="1665"/>
      <c r="Q5" s="1665"/>
      <c r="R5" s="1665"/>
      <c r="S5" s="178"/>
      <c r="T5" s="179"/>
      <c r="U5" s="181"/>
      <c r="V5" s="181"/>
      <c r="W5" s="181"/>
    </row>
    <row r="6" spans="1:27" s="373" customFormat="1" ht="34.5" customHeight="1" thickBot="1">
      <c r="A6" s="1014" t="s">
        <v>80</v>
      </c>
      <c r="B6" s="1014" t="s">
        <v>126</v>
      </c>
      <c r="C6" s="1014" t="s">
        <v>138</v>
      </c>
      <c r="D6" s="1014" t="s">
        <v>137</v>
      </c>
      <c r="E6" s="1014" t="s">
        <v>76</v>
      </c>
      <c r="F6" s="1015" t="s">
        <v>77</v>
      </c>
      <c r="G6" s="1014" t="s">
        <v>109</v>
      </c>
      <c r="H6" s="1014"/>
      <c r="I6" s="408"/>
      <c r="J6" s="1016" t="s">
        <v>95</v>
      </c>
      <c r="K6" s="1014" t="s">
        <v>209</v>
      </c>
      <c r="L6" s="1014" t="s">
        <v>210</v>
      </c>
      <c r="M6" s="1017"/>
      <c r="N6" s="1014" t="s">
        <v>346</v>
      </c>
      <c r="O6" s="1017"/>
      <c r="P6" s="1014" t="s">
        <v>78</v>
      </c>
      <c r="Q6" s="1014" t="s">
        <v>84</v>
      </c>
      <c r="R6" s="1014" t="s">
        <v>79</v>
      </c>
      <c r="S6" s="376" t="s">
        <v>1</v>
      </c>
      <c r="T6" s="377"/>
      <c r="U6" s="377"/>
      <c r="V6" s="377"/>
      <c r="W6" s="377"/>
    </row>
    <row r="7" spans="1:27" s="11" customFormat="1" ht="18.95" customHeight="1">
      <c r="A7" s="1088">
        <v>1</v>
      </c>
      <c r="B7" s="1469"/>
      <c r="C7" s="1470"/>
      <c r="D7" s="1470"/>
      <c r="E7" s="1471"/>
      <c r="F7" s="1472"/>
      <c r="G7" s="1472"/>
      <c r="H7" s="1472"/>
      <c r="I7" s="1473"/>
      <c r="J7" s="1469"/>
      <c r="K7" s="1469"/>
      <c r="L7" s="1469"/>
      <c r="M7" s="1469"/>
      <c r="N7" s="1469"/>
      <c r="O7" s="445"/>
      <c r="P7" s="650"/>
      <c r="Q7" s="636"/>
      <c r="R7" s="636"/>
      <c r="S7" s="173"/>
      <c r="T7" s="175"/>
      <c r="U7" s="1487" t="s">
        <v>431</v>
      </c>
      <c r="V7" s="1498"/>
      <c r="W7" s="1498"/>
      <c r="X7" s="1491"/>
      <c r="Y7" s="1491"/>
      <c r="Z7" s="1491"/>
      <c r="AA7" s="1492"/>
    </row>
    <row r="8" spans="1:27" s="11" customFormat="1" ht="18.95" customHeight="1">
      <c r="A8" s="1089">
        <v>2</v>
      </c>
      <c r="B8" s="1469"/>
      <c r="C8" s="1470"/>
      <c r="D8" s="1470"/>
      <c r="E8" s="1471"/>
      <c r="F8" s="1472"/>
      <c r="G8" s="1472"/>
      <c r="H8" s="1472"/>
      <c r="I8" s="1473"/>
      <c r="J8" s="1469"/>
      <c r="K8" s="1469"/>
      <c r="L8" s="1469"/>
      <c r="M8" s="1469"/>
      <c r="N8" s="1469"/>
      <c r="O8" s="445"/>
      <c r="P8" s="445"/>
      <c r="Q8" s="636"/>
      <c r="R8" s="636"/>
      <c r="S8" s="413"/>
      <c r="T8" s="175"/>
      <c r="U8" s="1488" t="s">
        <v>437</v>
      </c>
      <c r="V8" s="175"/>
      <c r="W8" s="175"/>
      <c r="X8" s="1493"/>
      <c r="Y8" s="1493"/>
      <c r="Z8" s="1493"/>
      <c r="AA8" s="1494"/>
    </row>
    <row r="9" spans="1:27" s="11" customFormat="1" ht="18.95" customHeight="1">
      <c r="A9" s="1089">
        <v>3</v>
      </c>
      <c r="B9" s="1469"/>
      <c r="C9" s="1470"/>
      <c r="D9" s="1470"/>
      <c r="E9" s="1471"/>
      <c r="F9" s="1472"/>
      <c r="G9" s="1472"/>
      <c r="H9" s="1472"/>
      <c r="I9" s="1473"/>
      <c r="J9" s="1469"/>
      <c r="K9" s="1469"/>
      <c r="L9" s="1469"/>
      <c r="M9" s="1469"/>
      <c r="N9" s="1469"/>
      <c r="O9" s="445"/>
      <c r="P9" s="650"/>
      <c r="Q9" s="636"/>
      <c r="R9" s="636"/>
      <c r="S9" s="413"/>
      <c r="T9" s="175"/>
      <c r="U9" s="1488" t="s">
        <v>432</v>
      </c>
      <c r="V9" s="175"/>
      <c r="W9" s="175"/>
      <c r="X9" s="1493"/>
      <c r="Y9" s="1493"/>
      <c r="Z9" s="1493"/>
      <c r="AA9" s="1494"/>
    </row>
    <row r="10" spans="1:27" s="11" customFormat="1" ht="18.95" customHeight="1">
      <c r="A10" s="1089">
        <v>4</v>
      </c>
      <c r="B10" s="1469"/>
      <c r="C10" s="1470"/>
      <c r="D10" s="1470"/>
      <c r="E10" s="1471"/>
      <c r="F10" s="1472"/>
      <c r="G10" s="1472"/>
      <c r="H10" s="1472"/>
      <c r="I10" s="1473"/>
      <c r="J10" s="1469"/>
      <c r="K10" s="1469"/>
      <c r="L10" s="1469"/>
      <c r="M10" s="1469"/>
      <c r="N10" s="1469"/>
      <c r="O10" s="445"/>
      <c r="P10" s="445"/>
      <c r="Q10" s="636"/>
      <c r="R10" s="636"/>
      <c r="S10" s="413"/>
      <c r="T10" s="175"/>
      <c r="U10" s="1488" t="s">
        <v>438</v>
      </c>
      <c r="V10" s="175"/>
      <c r="W10" s="175"/>
      <c r="X10" s="1493"/>
      <c r="Y10" s="1493"/>
      <c r="Z10" s="1493"/>
      <c r="AA10" s="1494"/>
    </row>
    <row r="11" spans="1:27" s="11" customFormat="1" ht="21.75" customHeight="1">
      <c r="A11" s="1089">
        <v>5</v>
      </c>
      <c r="B11" s="1469"/>
      <c r="C11" s="1470"/>
      <c r="D11" s="1470"/>
      <c r="E11" s="1471"/>
      <c r="F11" s="1472"/>
      <c r="G11" s="1472"/>
      <c r="H11" s="1472"/>
      <c r="I11" s="1473"/>
      <c r="J11" s="1469"/>
      <c r="K11" s="1469"/>
      <c r="L11" s="1469"/>
      <c r="M11" s="1469"/>
      <c r="N11" s="1469"/>
      <c r="O11" s="445"/>
      <c r="P11" s="445"/>
      <c r="Q11" s="636"/>
      <c r="R11" s="636"/>
      <c r="S11" s="413"/>
      <c r="T11" s="175"/>
      <c r="U11" s="1489" t="s">
        <v>439</v>
      </c>
      <c r="V11" s="175"/>
      <c r="W11" s="175"/>
      <c r="X11" s="1493"/>
      <c r="Y11" s="1493"/>
      <c r="Z11" s="1493"/>
      <c r="AA11" s="1494"/>
    </row>
    <row r="12" spans="1:27" s="11" customFormat="1" ht="18.75" customHeight="1">
      <c r="A12" s="1089">
        <v>6</v>
      </c>
      <c r="B12" s="1469"/>
      <c r="C12" s="1470"/>
      <c r="D12" s="1470"/>
      <c r="E12" s="1471"/>
      <c r="F12" s="1472"/>
      <c r="G12" s="1472"/>
      <c r="H12" s="1472"/>
      <c r="I12" s="1473"/>
      <c r="J12" s="1469"/>
      <c r="K12" s="1469"/>
      <c r="L12" s="1469"/>
      <c r="M12" s="1469"/>
      <c r="N12" s="1469"/>
      <c r="O12" s="445"/>
      <c r="P12" s="445"/>
      <c r="Q12" s="636"/>
      <c r="R12" s="636"/>
      <c r="S12" s="413"/>
      <c r="T12" s="175"/>
      <c r="U12" s="1490" t="s">
        <v>436</v>
      </c>
      <c r="V12" s="1499"/>
      <c r="W12" s="1499"/>
      <c r="X12" s="1495"/>
      <c r="Y12" s="1495"/>
      <c r="Z12" s="1495"/>
      <c r="AA12" s="1496"/>
    </row>
    <row r="13" spans="1:27" s="11" customFormat="1" ht="18.95" customHeight="1">
      <c r="A13" s="1089">
        <v>7</v>
      </c>
      <c r="B13" s="1469"/>
      <c r="C13" s="1470"/>
      <c r="D13" s="1470"/>
      <c r="E13" s="1471"/>
      <c r="F13" s="1472"/>
      <c r="G13" s="1472"/>
      <c r="H13" s="1472"/>
      <c r="I13" s="1473"/>
      <c r="J13" s="1469"/>
      <c r="K13" s="1469"/>
      <c r="L13" s="1469"/>
      <c r="M13" s="1469"/>
      <c r="N13" s="1469"/>
      <c r="O13" s="445"/>
      <c r="P13" s="445"/>
      <c r="Q13" s="636"/>
      <c r="R13" s="636"/>
      <c r="S13" s="413"/>
      <c r="T13" s="175"/>
      <c r="U13" s="175"/>
      <c r="V13" s="175"/>
      <c r="W13" s="175"/>
    </row>
    <row r="14" spans="1:27" s="11" customFormat="1" ht="18.95" customHeight="1">
      <c r="A14" s="1089">
        <v>8</v>
      </c>
      <c r="B14" s="1469"/>
      <c r="C14" s="1470"/>
      <c r="D14" s="1470"/>
      <c r="E14" s="1471"/>
      <c r="F14" s="1472"/>
      <c r="G14" s="1472"/>
      <c r="H14" s="1472"/>
      <c r="I14" s="1473"/>
      <c r="J14" s="1469"/>
      <c r="K14" s="1469"/>
      <c r="L14" s="1469"/>
      <c r="M14" s="1469"/>
      <c r="N14" s="1469"/>
      <c r="O14" s="445"/>
      <c r="P14" s="445"/>
      <c r="Q14" s="636"/>
      <c r="R14" s="636"/>
      <c r="S14" s="413"/>
      <c r="T14" s="175"/>
      <c r="U14" s="175"/>
      <c r="V14" s="175"/>
      <c r="W14" s="175"/>
    </row>
    <row r="15" spans="1:27" s="11" customFormat="1" ht="18.95" customHeight="1">
      <c r="A15" s="1089">
        <v>9</v>
      </c>
      <c r="B15" s="1469"/>
      <c r="C15" s="1470"/>
      <c r="D15" s="1470"/>
      <c r="E15" s="1471"/>
      <c r="F15" s="1472"/>
      <c r="G15" s="1472"/>
      <c r="H15" s="1472"/>
      <c r="I15" s="1473"/>
      <c r="J15" s="1469"/>
      <c r="K15" s="1469"/>
      <c r="L15" s="1469"/>
      <c r="M15" s="1469"/>
      <c r="N15" s="1469"/>
      <c r="O15" s="445"/>
      <c r="P15" s="445"/>
      <c r="Q15" s="636"/>
      <c r="R15" s="636"/>
      <c r="S15" s="413"/>
      <c r="T15" s="175"/>
      <c r="U15" s="175"/>
      <c r="V15" s="175"/>
      <c r="W15" s="175"/>
    </row>
    <row r="16" spans="1:27" s="11" customFormat="1" ht="18.95" customHeight="1">
      <c r="A16" s="1089">
        <v>10</v>
      </c>
      <c r="B16" s="1469"/>
      <c r="C16" s="1470"/>
      <c r="D16" s="1470"/>
      <c r="E16" s="1471"/>
      <c r="F16" s="1472"/>
      <c r="G16" s="1472"/>
      <c r="H16" s="1472"/>
      <c r="I16" s="1473"/>
      <c r="J16" s="1469"/>
      <c r="K16" s="1469"/>
      <c r="L16" s="1469"/>
      <c r="M16" s="1469"/>
      <c r="N16" s="1469"/>
      <c r="O16" s="445"/>
      <c r="P16" s="445"/>
      <c r="Q16" s="636"/>
      <c r="R16" s="636"/>
      <c r="S16" s="413"/>
      <c r="T16" s="175"/>
      <c r="U16" s="175"/>
      <c r="V16" s="175"/>
      <c r="W16" s="175"/>
    </row>
    <row r="17" spans="1:23" s="11" customFormat="1" ht="18.95" customHeight="1">
      <c r="A17" s="1089">
        <v>11</v>
      </c>
      <c r="B17" s="1469"/>
      <c r="C17" s="1470"/>
      <c r="D17" s="1470"/>
      <c r="E17" s="1471"/>
      <c r="F17" s="1472"/>
      <c r="G17" s="1472"/>
      <c r="H17" s="1472"/>
      <c r="I17" s="1473"/>
      <c r="J17" s="1469"/>
      <c r="K17" s="1469"/>
      <c r="L17" s="1469"/>
      <c r="M17" s="1469"/>
      <c r="N17" s="1469"/>
      <c r="O17" s="445"/>
      <c r="P17" s="445"/>
      <c r="Q17" s="636"/>
      <c r="R17" s="636"/>
      <c r="S17" s="413"/>
      <c r="T17" s="175"/>
      <c r="U17" s="175"/>
      <c r="V17" s="175"/>
      <c r="W17" s="175"/>
    </row>
    <row r="18" spans="1:23" s="11" customFormat="1" ht="18.95" customHeight="1">
      <c r="A18" s="1089">
        <v>12</v>
      </c>
      <c r="B18" s="1469"/>
      <c r="C18" s="1470"/>
      <c r="D18" s="1470"/>
      <c r="E18" s="1471"/>
      <c r="F18" s="1472"/>
      <c r="G18" s="1472"/>
      <c r="H18" s="1472"/>
      <c r="I18" s="1473"/>
      <c r="J18" s="1469"/>
      <c r="K18" s="1469"/>
      <c r="L18" s="1469"/>
      <c r="M18" s="1469"/>
      <c r="N18" s="1469"/>
      <c r="O18" s="445"/>
      <c r="P18" s="445"/>
      <c r="Q18" s="636"/>
      <c r="R18" s="636"/>
      <c r="S18" s="413"/>
      <c r="T18" s="175"/>
      <c r="U18" s="175"/>
      <c r="V18" s="175"/>
      <c r="W18" s="175"/>
    </row>
    <row r="19" spans="1:23" s="11" customFormat="1" ht="18.95" customHeight="1">
      <c r="A19" s="1089">
        <v>13</v>
      </c>
      <c r="B19" s="1469"/>
      <c r="C19" s="1470"/>
      <c r="D19" s="1470"/>
      <c r="E19" s="1471"/>
      <c r="F19" s="1472"/>
      <c r="G19" s="1472"/>
      <c r="H19" s="1472"/>
      <c r="I19" s="1473"/>
      <c r="J19" s="1469"/>
      <c r="K19" s="1469"/>
      <c r="L19" s="1469"/>
      <c r="M19" s="1469"/>
      <c r="N19" s="1469"/>
      <c r="O19" s="445"/>
      <c r="P19" s="445"/>
      <c r="Q19" s="636"/>
      <c r="R19" s="636"/>
      <c r="S19" s="413"/>
      <c r="T19" s="175"/>
      <c r="U19" s="175"/>
      <c r="V19" s="175"/>
      <c r="W19" s="175"/>
    </row>
    <row r="20" spans="1:23" s="11" customFormat="1" ht="18.95" customHeight="1">
      <c r="A20" s="1089">
        <v>14</v>
      </c>
      <c r="B20" s="1469"/>
      <c r="C20" s="1470"/>
      <c r="D20" s="1470"/>
      <c r="E20" s="1471"/>
      <c r="F20" s="1472"/>
      <c r="G20" s="1472"/>
      <c r="H20" s="1472"/>
      <c r="I20" s="1473"/>
      <c r="J20" s="1469"/>
      <c r="K20" s="1469"/>
      <c r="L20" s="1469"/>
      <c r="M20" s="1469"/>
      <c r="N20" s="1469"/>
      <c r="O20" s="445"/>
      <c r="P20" s="445"/>
      <c r="Q20" s="636"/>
      <c r="R20" s="636"/>
      <c r="S20" s="413"/>
      <c r="T20" s="175"/>
      <c r="U20" s="175"/>
      <c r="V20" s="175"/>
      <c r="W20" s="175"/>
    </row>
    <row r="21" spans="1:23" s="11" customFormat="1" ht="18.95" customHeight="1">
      <c r="A21" s="1089">
        <v>15</v>
      </c>
      <c r="B21" s="1469"/>
      <c r="C21" s="1470"/>
      <c r="D21" s="1470"/>
      <c r="E21" s="1471"/>
      <c r="F21" s="1472"/>
      <c r="G21" s="1472"/>
      <c r="H21" s="1472"/>
      <c r="I21" s="1473"/>
      <c r="J21" s="1469"/>
      <c r="K21" s="1469"/>
      <c r="L21" s="1469"/>
      <c r="M21" s="1469"/>
      <c r="N21" s="1469"/>
      <c r="O21" s="445"/>
      <c r="P21" s="445"/>
      <c r="Q21" s="636"/>
      <c r="R21" s="636"/>
      <c r="S21" s="413"/>
      <c r="T21" s="175"/>
      <c r="U21" s="175"/>
      <c r="V21" s="175"/>
      <c r="W21" s="175"/>
    </row>
    <row r="22" spans="1:23" s="11" customFormat="1" ht="18.95" customHeight="1">
      <c r="A22" s="1089">
        <v>16</v>
      </c>
      <c r="B22" s="1469"/>
      <c r="C22" s="1470"/>
      <c r="D22" s="1470"/>
      <c r="E22" s="1471"/>
      <c r="F22" s="1472"/>
      <c r="G22" s="1472"/>
      <c r="H22" s="1472"/>
      <c r="I22" s="1473"/>
      <c r="J22" s="1469"/>
      <c r="K22" s="1469"/>
      <c r="L22" s="1469"/>
      <c r="M22" s="1469"/>
      <c r="N22" s="1469"/>
      <c r="O22" s="445"/>
      <c r="P22" s="445"/>
      <c r="Q22" s="636"/>
      <c r="R22" s="636"/>
      <c r="S22" s="413"/>
      <c r="T22" s="175"/>
      <c r="U22" s="175"/>
      <c r="V22" s="175"/>
      <c r="W22" s="175"/>
    </row>
    <row r="23" spans="1:23" s="11" customFormat="1" ht="18.95" customHeight="1">
      <c r="A23" s="1089">
        <v>17</v>
      </c>
      <c r="B23" s="1469"/>
      <c r="C23" s="1470"/>
      <c r="D23" s="1470"/>
      <c r="E23" s="1471"/>
      <c r="F23" s="1472"/>
      <c r="G23" s="1472"/>
      <c r="H23" s="1472"/>
      <c r="I23" s="1473"/>
      <c r="J23" s="1469"/>
      <c r="K23" s="1469"/>
      <c r="L23" s="1469"/>
      <c r="M23" s="1469"/>
      <c r="N23" s="1469"/>
      <c r="O23" s="445"/>
      <c r="P23" s="445"/>
      <c r="Q23" s="636"/>
      <c r="R23" s="636"/>
      <c r="S23" s="413"/>
      <c r="T23" s="175"/>
      <c r="U23" s="175"/>
      <c r="V23" s="175"/>
      <c r="W23" s="175"/>
    </row>
    <row r="24" spans="1:23" s="11" customFormat="1" ht="18.95" customHeight="1">
      <c r="A24" s="1089">
        <v>18</v>
      </c>
      <c r="B24" s="1469"/>
      <c r="C24" s="1470"/>
      <c r="D24" s="1470"/>
      <c r="E24" s="1471"/>
      <c r="F24" s="1472"/>
      <c r="G24" s="1472"/>
      <c r="H24" s="1472"/>
      <c r="I24" s="1473"/>
      <c r="J24" s="1469"/>
      <c r="K24" s="1469"/>
      <c r="L24" s="1469"/>
      <c r="M24" s="1469"/>
      <c r="N24" s="1469"/>
      <c r="O24" s="445"/>
      <c r="P24" s="445"/>
      <c r="Q24" s="636"/>
      <c r="R24" s="636"/>
      <c r="S24" s="413"/>
      <c r="T24" s="175"/>
      <c r="U24" s="175"/>
      <c r="V24" s="175"/>
      <c r="W24" s="175"/>
    </row>
    <row r="25" spans="1:23" s="11" customFormat="1" ht="18.95" customHeight="1">
      <c r="A25" s="1089">
        <v>19</v>
      </c>
      <c r="B25" s="1469"/>
      <c r="C25" s="1470"/>
      <c r="D25" s="1470"/>
      <c r="E25" s="1471"/>
      <c r="F25" s="1472"/>
      <c r="G25" s="1472"/>
      <c r="H25" s="1472"/>
      <c r="I25" s="1473"/>
      <c r="J25" s="1469"/>
      <c r="K25" s="1469"/>
      <c r="L25" s="1469"/>
      <c r="M25" s="1469"/>
      <c r="N25" s="1469"/>
      <c r="O25" s="445"/>
      <c r="P25" s="445"/>
      <c r="Q25" s="636"/>
      <c r="R25" s="636"/>
      <c r="S25" s="413"/>
      <c r="T25" s="175"/>
      <c r="U25" s="175"/>
      <c r="V25" s="175"/>
      <c r="W25" s="175"/>
    </row>
    <row r="26" spans="1:23" s="11" customFormat="1" ht="18.95" customHeight="1">
      <c r="A26" s="1089">
        <v>20</v>
      </c>
      <c r="B26" s="1469"/>
      <c r="C26" s="1470"/>
      <c r="D26" s="1470"/>
      <c r="E26" s="1471"/>
      <c r="F26" s="1472"/>
      <c r="G26" s="1472"/>
      <c r="H26" s="1472"/>
      <c r="I26" s="1473"/>
      <c r="J26" s="1469"/>
      <c r="K26" s="1469"/>
      <c r="L26" s="1469"/>
      <c r="M26" s="1469"/>
      <c r="N26" s="1469"/>
      <c r="O26" s="445"/>
      <c r="P26" s="445"/>
      <c r="Q26" s="636"/>
      <c r="R26" s="636"/>
      <c r="S26" s="413"/>
      <c r="T26" s="175"/>
      <c r="U26" s="175"/>
      <c r="V26" s="175"/>
      <c r="W26" s="175"/>
    </row>
    <row r="27" spans="1:23" s="11" customFormat="1" ht="18.95" customHeight="1">
      <c r="A27" s="1089">
        <v>21</v>
      </c>
      <c r="B27" s="1469"/>
      <c r="C27" s="1470"/>
      <c r="D27" s="1470"/>
      <c r="E27" s="1471"/>
      <c r="F27" s="1472"/>
      <c r="G27" s="1472"/>
      <c r="H27" s="1472"/>
      <c r="I27" s="1473"/>
      <c r="J27" s="1469"/>
      <c r="K27" s="1469"/>
      <c r="L27" s="1469"/>
      <c r="M27" s="1469"/>
      <c r="N27" s="1469"/>
      <c r="O27" s="445"/>
      <c r="P27" s="445"/>
      <c r="Q27" s="636"/>
      <c r="R27" s="636"/>
      <c r="S27" s="413"/>
      <c r="T27" s="175"/>
      <c r="U27" s="175"/>
      <c r="V27" s="175"/>
      <c r="W27" s="175"/>
    </row>
    <row r="28" spans="1:23" s="11" customFormat="1" ht="18.95" customHeight="1">
      <c r="A28" s="1089">
        <v>22</v>
      </c>
      <c r="B28" s="1469"/>
      <c r="C28" s="1470"/>
      <c r="D28" s="1470"/>
      <c r="E28" s="1471"/>
      <c r="F28" s="1472"/>
      <c r="G28" s="1472"/>
      <c r="H28" s="1472"/>
      <c r="I28" s="1473"/>
      <c r="J28" s="1469"/>
      <c r="K28" s="1469"/>
      <c r="L28" s="1469"/>
      <c r="M28" s="1469"/>
      <c r="N28" s="1469"/>
      <c r="O28" s="445"/>
      <c r="P28" s="445"/>
      <c r="Q28" s="636"/>
      <c r="R28" s="636"/>
      <c r="S28" s="413"/>
      <c r="T28" s="175"/>
      <c r="U28" s="175"/>
      <c r="V28" s="175"/>
      <c r="W28" s="175"/>
    </row>
    <row r="29" spans="1:23" s="11" customFormat="1" ht="18.95" customHeight="1">
      <c r="A29" s="1089">
        <v>23</v>
      </c>
      <c r="B29" s="1469"/>
      <c r="C29" s="1470"/>
      <c r="D29" s="1470"/>
      <c r="E29" s="1471"/>
      <c r="F29" s="1472"/>
      <c r="G29" s="1472"/>
      <c r="H29" s="1472"/>
      <c r="I29" s="1473"/>
      <c r="J29" s="1469"/>
      <c r="K29" s="1469"/>
      <c r="L29" s="1469"/>
      <c r="M29" s="1469"/>
      <c r="N29" s="1469"/>
      <c r="O29" s="445"/>
      <c r="P29" s="445"/>
      <c r="Q29" s="636"/>
      <c r="R29" s="636"/>
      <c r="S29" s="413"/>
      <c r="T29" s="175"/>
      <c r="U29" s="175"/>
      <c r="V29" s="175"/>
      <c r="W29" s="175"/>
    </row>
    <row r="30" spans="1:23" s="11" customFormat="1" ht="18.95" customHeight="1">
      <c r="A30" s="1089">
        <v>24</v>
      </c>
      <c r="B30" s="1469"/>
      <c r="C30" s="1470"/>
      <c r="D30" s="1470"/>
      <c r="E30" s="1471"/>
      <c r="F30" s="1472"/>
      <c r="G30" s="1472"/>
      <c r="H30" s="1472"/>
      <c r="I30" s="1473"/>
      <c r="J30" s="1469"/>
      <c r="K30" s="1469"/>
      <c r="L30" s="1469"/>
      <c r="M30" s="1469"/>
      <c r="N30" s="1469"/>
      <c r="O30" s="445"/>
      <c r="P30" s="445"/>
      <c r="Q30" s="636"/>
      <c r="R30" s="636"/>
      <c r="S30" s="413"/>
      <c r="T30" s="175"/>
      <c r="U30" s="175"/>
      <c r="V30" s="175"/>
      <c r="W30" s="175"/>
    </row>
    <row r="31" spans="1:23" s="11" customFormat="1" ht="18.95" customHeight="1">
      <c r="A31" s="1089">
        <v>25</v>
      </c>
      <c r="B31" s="1469"/>
      <c r="C31" s="1470"/>
      <c r="D31" s="1470"/>
      <c r="E31" s="1471"/>
      <c r="F31" s="1472"/>
      <c r="G31" s="1472"/>
      <c r="H31" s="1472"/>
      <c r="I31" s="1473"/>
      <c r="J31" s="1469"/>
      <c r="K31" s="1469"/>
      <c r="L31" s="1469"/>
      <c r="M31" s="1469"/>
      <c r="N31" s="1469"/>
      <c r="O31" s="445"/>
      <c r="P31" s="445"/>
      <c r="Q31" s="636"/>
      <c r="R31" s="636"/>
      <c r="S31" s="413"/>
      <c r="T31" s="175"/>
      <c r="U31" s="175"/>
      <c r="V31" s="175"/>
      <c r="W31" s="175"/>
    </row>
    <row r="32" spans="1:23" s="11" customFormat="1" ht="18.95" customHeight="1">
      <c r="A32" s="1089">
        <v>26</v>
      </c>
      <c r="B32" s="1469"/>
      <c r="C32" s="1470"/>
      <c r="D32" s="1470"/>
      <c r="E32" s="1471"/>
      <c r="F32" s="1472"/>
      <c r="G32" s="1472"/>
      <c r="H32" s="1472"/>
      <c r="I32" s="1473"/>
      <c r="J32" s="1469"/>
      <c r="K32" s="1469"/>
      <c r="L32" s="1469"/>
      <c r="M32" s="1469"/>
      <c r="N32" s="1469"/>
      <c r="O32" s="445"/>
      <c r="P32" s="445"/>
      <c r="Q32" s="636"/>
      <c r="R32" s="636"/>
      <c r="S32" s="413"/>
      <c r="T32" s="175"/>
      <c r="U32" s="175"/>
      <c r="V32" s="175"/>
      <c r="W32" s="175"/>
    </row>
    <row r="33" spans="1:23" s="11" customFormat="1" ht="18.95" customHeight="1">
      <c r="A33" s="1089">
        <v>27</v>
      </c>
      <c r="B33" s="1469"/>
      <c r="C33" s="1470"/>
      <c r="D33" s="1470"/>
      <c r="E33" s="1471"/>
      <c r="F33" s="1472"/>
      <c r="G33" s="1472"/>
      <c r="H33" s="1472"/>
      <c r="I33" s="1473"/>
      <c r="J33" s="1469"/>
      <c r="K33" s="1469"/>
      <c r="L33" s="1469"/>
      <c r="M33" s="1469"/>
      <c r="N33" s="1469"/>
      <c r="O33" s="445"/>
      <c r="P33" s="445"/>
      <c r="Q33" s="636"/>
      <c r="R33" s="636"/>
      <c r="S33" s="413"/>
      <c r="T33" s="175"/>
      <c r="U33" s="175"/>
      <c r="V33" s="175"/>
      <c r="W33" s="175"/>
    </row>
    <row r="34" spans="1:23" s="11" customFormat="1" ht="18.95" customHeight="1">
      <c r="A34" s="1089">
        <v>28</v>
      </c>
      <c r="B34" s="1469"/>
      <c r="C34" s="1470"/>
      <c r="D34" s="1470"/>
      <c r="E34" s="1471"/>
      <c r="F34" s="1472"/>
      <c r="G34" s="1472"/>
      <c r="H34" s="1472"/>
      <c r="I34" s="1473"/>
      <c r="J34" s="1469"/>
      <c r="K34" s="1469"/>
      <c r="L34" s="1469"/>
      <c r="M34" s="1469"/>
      <c r="N34" s="1469"/>
      <c r="O34" s="445"/>
      <c r="P34" s="445"/>
      <c r="Q34" s="636"/>
      <c r="R34" s="636"/>
      <c r="S34" s="409"/>
      <c r="T34" s="175"/>
      <c r="U34" s="175"/>
      <c r="V34" s="175"/>
      <c r="W34" s="175"/>
    </row>
    <row r="35" spans="1:23" s="11" customFormat="1" ht="18.95" customHeight="1">
      <c r="A35" s="1089">
        <v>29</v>
      </c>
      <c r="B35" s="1469"/>
      <c r="C35" s="1470"/>
      <c r="D35" s="1470"/>
      <c r="E35" s="1471"/>
      <c r="F35" s="1472"/>
      <c r="G35" s="1472"/>
      <c r="H35" s="1472"/>
      <c r="I35" s="1473"/>
      <c r="J35" s="1469"/>
      <c r="K35" s="1469"/>
      <c r="L35" s="1469"/>
      <c r="M35" s="1469"/>
      <c r="N35" s="1469"/>
      <c r="O35" s="445"/>
      <c r="P35" s="445"/>
      <c r="Q35" s="636"/>
      <c r="R35" s="636"/>
      <c r="S35" s="409"/>
      <c r="T35" s="175"/>
      <c r="U35" s="175"/>
      <c r="V35" s="175"/>
      <c r="W35" s="175"/>
    </row>
    <row r="36" spans="1:23" s="11" customFormat="1" ht="18.95" customHeight="1">
      <c r="A36" s="1089">
        <v>30</v>
      </c>
      <c r="B36" s="1469"/>
      <c r="C36" s="1470"/>
      <c r="D36" s="1470"/>
      <c r="E36" s="1471"/>
      <c r="F36" s="1472"/>
      <c r="G36" s="1472"/>
      <c r="H36" s="1472"/>
      <c r="I36" s="1474"/>
      <c r="J36" s="1469"/>
      <c r="K36" s="1469"/>
      <c r="L36" s="1469"/>
      <c r="M36" s="1469"/>
      <c r="N36" s="1469"/>
      <c r="O36" s="445"/>
      <c r="P36" s="445"/>
      <c r="Q36" s="636"/>
      <c r="R36" s="636"/>
      <c r="S36" s="413"/>
      <c r="T36" s="175"/>
      <c r="U36" s="175"/>
      <c r="V36" s="175"/>
      <c r="W36" s="175"/>
    </row>
    <row r="37" spans="1:23" s="150" customFormat="1" ht="18.95" customHeight="1">
      <c r="A37" s="1089">
        <v>31</v>
      </c>
      <c r="B37" s="1469"/>
      <c r="C37" s="1470"/>
      <c r="D37" s="1470"/>
      <c r="E37" s="1471"/>
      <c r="F37" s="1472"/>
      <c r="G37" s="1472"/>
      <c r="H37" s="1472"/>
      <c r="I37" s="1474"/>
      <c r="J37" s="1469"/>
      <c r="K37" s="1469"/>
      <c r="L37" s="1469"/>
      <c r="M37" s="1469"/>
      <c r="N37" s="1469"/>
      <c r="O37" s="445"/>
      <c r="P37" s="445"/>
      <c r="Q37" s="636"/>
      <c r="R37" s="636"/>
      <c r="S37" s="413"/>
      <c r="T37" s="175"/>
      <c r="U37" s="175"/>
      <c r="V37" s="175"/>
      <c r="W37" s="175"/>
    </row>
    <row r="38" spans="1:23" s="11" customFormat="1" ht="18.95" customHeight="1">
      <c r="A38" s="1089">
        <v>32</v>
      </c>
      <c r="B38" s="1469"/>
      <c r="C38" s="1470"/>
      <c r="D38" s="1470"/>
      <c r="E38" s="1471"/>
      <c r="F38" s="1472"/>
      <c r="G38" s="1472"/>
      <c r="H38" s="1472"/>
      <c r="I38" s="1473"/>
      <c r="J38" s="1469"/>
      <c r="K38" s="1469"/>
      <c r="L38" s="1469"/>
      <c r="M38" s="1469"/>
      <c r="N38" s="1469"/>
      <c r="O38" s="445"/>
      <c r="P38" s="445"/>
      <c r="Q38" s="636"/>
      <c r="R38" s="636"/>
      <c r="S38" s="413"/>
      <c r="T38" s="175"/>
      <c r="U38" s="175"/>
      <c r="V38" s="175"/>
      <c r="W38" s="175"/>
    </row>
    <row r="39" spans="1:23" s="11" customFormat="1" ht="18.95" customHeight="1">
      <c r="A39" s="1089">
        <v>33</v>
      </c>
      <c r="B39" s="1469"/>
      <c r="C39" s="1470"/>
      <c r="D39" s="1470"/>
      <c r="E39" s="1471"/>
      <c r="F39" s="1472"/>
      <c r="G39" s="1472"/>
      <c r="H39" s="1472"/>
      <c r="I39" s="1473"/>
      <c r="J39" s="1469"/>
      <c r="K39" s="1469"/>
      <c r="L39" s="1469"/>
      <c r="M39" s="1469"/>
      <c r="N39" s="1469"/>
      <c r="O39" s="445"/>
      <c r="P39" s="445"/>
      <c r="Q39" s="446"/>
      <c r="R39" s="636"/>
      <c r="S39" s="413"/>
      <c r="T39" s="175"/>
      <c r="U39" s="175"/>
      <c r="V39" s="175"/>
      <c r="W39" s="175"/>
    </row>
    <row r="40" spans="1:23" s="11" customFormat="1" ht="18.95" customHeight="1">
      <c r="A40" s="1089">
        <v>34</v>
      </c>
      <c r="B40" s="1469"/>
      <c r="C40" s="1470"/>
      <c r="D40" s="1470"/>
      <c r="E40" s="1471"/>
      <c r="F40" s="1472"/>
      <c r="G40" s="1472"/>
      <c r="H40" s="1472"/>
      <c r="I40" s="1473"/>
      <c r="J40" s="1469"/>
      <c r="K40" s="1469"/>
      <c r="L40" s="1469"/>
      <c r="M40" s="1469"/>
      <c r="N40" s="1469"/>
      <c r="O40" s="445"/>
      <c r="P40" s="445"/>
      <c r="Q40" s="446"/>
      <c r="R40" s="636"/>
      <c r="S40" s="413"/>
      <c r="T40" s="175"/>
      <c r="U40" s="175"/>
      <c r="V40" s="175"/>
      <c r="W40" s="175"/>
    </row>
    <row r="41" spans="1:23" s="11" customFormat="1" ht="18.95" customHeight="1">
      <c r="A41" s="1089">
        <v>35</v>
      </c>
      <c r="B41" s="1469"/>
      <c r="C41" s="1470"/>
      <c r="D41" s="1470"/>
      <c r="E41" s="1471"/>
      <c r="F41" s="1472"/>
      <c r="G41" s="1472"/>
      <c r="H41" s="1472"/>
      <c r="I41" s="1473"/>
      <c r="J41" s="1469"/>
      <c r="K41" s="1469"/>
      <c r="L41" s="1469"/>
      <c r="M41" s="1469"/>
      <c r="N41" s="1469"/>
      <c r="O41" s="445"/>
      <c r="P41" s="445"/>
      <c r="Q41" s="446"/>
      <c r="R41" s="636"/>
      <c r="S41" s="413"/>
      <c r="T41" s="175"/>
      <c r="U41" s="175"/>
      <c r="V41" s="175"/>
      <c r="W41" s="175"/>
    </row>
    <row r="42" spans="1:23" s="11" customFormat="1" ht="18.95" customHeight="1">
      <c r="A42" s="1089">
        <v>36</v>
      </c>
      <c r="B42" s="1469"/>
      <c r="C42" s="1470"/>
      <c r="D42" s="1470"/>
      <c r="E42" s="1471"/>
      <c r="F42" s="1472"/>
      <c r="G42" s="1472"/>
      <c r="H42" s="1472"/>
      <c r="I42" s="1473"/>
      <c r="J42" s="1469"/>
      <c r="K42" s="1469"/>
      <c r="L42" s="1469"/>
      <c r="M42" s="1469"/>
      <c r="N42" s="1469"/>
      <c r="O42" s="445"/>
      <c r="P42" s="445"/>
      <c r="Q42" s="446"/>
      <c r="R42" s="636"/>
      <c r="S42" s="413"/>
      <c r="T42" s="175"/>
      <c r="U42" s="175"/>
      <c r="V42" s="175"/>
      <c r="W42" s="175"/>
    </row>
    <row r="43" spans="1:23" s="11" customFormat="1" ht="18.95" customHeight="1">
      <c r="A43" s="1089">
        <v>37</v>
      </c>
      <c r="B43" s="1469"/>
      <c r="C43" s="1475"/>
      <c r="D43" s="1475"/>
      <c r="E43" s="1476"/>
      <c r="F43" s="1477"/>
      <c r="G43" s="1477"/>
      <c r="H43" s="1477"/>
      <c r="I43" s="1474"/>
      <c r="J43" s="1469"/>
      <c r="K43" s="1469"/>
      <c r="L43" s="1469"/>
      <c r="M43" s="1469"/>
      <c r="N43" s="1469"/>
      <c r="O43" s="445"/>
      <c r="P43" s="445"/>
      <c r="Q43" s="446"/>
      <c r="R43" s="636"/>
      <c r="S43" s="413"/>
      <c r="T43" s="175"/>
      <c r="U43" s="175"/>
      <c r="V43" s="175"/>
      <c r="W43" s="175"/>
    </row>
    <row r="44" spans="1:23" s="11" customFormat="1" ht="18.95" customHeight="1">
      <c r="A44" s="1089">
        <v>38</v>
      </c>
      <c r="B44" s="1469"/>
      <c r="C44" s="1470"/>
      <c r="D44" s="1470"/>
      <c r="E44" s="1471"/>
      <c r="F44" s="1472"/>
      <c r="G44" s="1472"/>
      <c r="H44" s="1472"/>
      <c r="I44" s="1473"/>
      <c r="J44" s="1469"/>
      <c r="K44" s="1469"/>
      <c r="L44" s="1469"/>
      <c r="M44" s="1469"/>
      <c r="N44" s="1469"/>
      <c r="O44" s="445"/>
      <c r="P44" s="445"/>
      <c r="Q44" s="446"/>
      <c r="R44" s="636"/>
      <c r="S44" s="413"/>
      <c r="T44" s="175"/>
      <c r="U44" s="175"/>
      <c r="V44" s="175"/>
      <c r="W44" s="175"/>
    </row>
    <row r="45" spans="1:23" s="11" customFormat="1" ht="18.95" customHeight="1">
      <c r="A45" s="1089">
        <v>39</v>
      </c>
      <c r="B45" s="446"/>
      <c r="C45" s="440"/>
      <c r="D45" s="440"/>
      <c r="E45" s="441"/>
      <c r="F45" s="444"/>
      <c r="G45" s="650"/>
      <c r="H45" s="650"/>
      <c r="I45" s="650"/>
      <c r="J45" s="446"/>
      <c r="K45" s="1411"/>
      <c r="L45" s="446"/>
      <c r="M45" s="446"/>
      <c r="N45" s="446"/>
      <c r="O45" s="446"/>
      <c r="P45" s="1411"/>
      <c r="Q45" s="446"/>
      <c r="R45" s="636"/>
      <c r="S45" s="413"/>
      <c r="T45" s="175"/>
      <c r="U45" s="175"/>
      <c r="V45" s="175"/>
      <c r="W45" s="175"/>
    </row>
    <row r="46" spans="1:23" s="11" customFormat="1" ht="18.95" customHeight="1">
      <c r="A46" s="1089">
        <v>40</v>
      </c>
      <c r="B46" s="446"/>
      <c r="C46" s="440"/>
      <c r="D46" s="440"/>
      <c r="E46" s="441"/>
      <c r="F46" s="444"/>
      <c r="G46" s="650"/>
      <c r="H46" s="650"/>
      <c r="I46" s="650"/>
      <c r="J46" s="446"/>
      <c r="K46" s="1411"/>
      <c r="L46" s="446"/>
      <c r="M46" s="446"/>
      <c r="N46" s="446"/>
      <c r="O46" s="446"/>
      <c r="P46" s="1411"/>
      <c r="Q46" s="446"/>
      <c r="R46" s="636"/>
      <c r="S46" s="413"/>
      <c r="T46" s="175"/>
      <c r="U46" s="175"/>
      <c r="V46" s="175"/>
      <c r="W46" s="175"/>
    </row>
    <row r="47" spans="1:23" s="11" customFormat="1" ht="18.95" customHeight="1">
      <c r="A47" s="1089">
        <v>41</v>
      </c>
      <c r="B47" s="446"/>
      <c r="C47" s="440"/>
      <c r="D47" s="440"/>
      <c r="E47" s="441"/>
      <c r="F47" s="444"/>
      <c r="G47" s="650"/>
      <c r="H47" s="650"/>
      <c r="I47" s="650"/>
      <c r="J47" s="446"/>
      <c r="K47" s="1411"/>
      <c r="L47" s="446"/>
      <c r="M47" s="446"/>
      <c r="N47" s="446"/>
      <c r="O47" s="446"/>
      <c r="P47" s="1411"/>
      <c r="Q47" s="446"/>
      <c r="R47" s="636"/>
      <c r="S47" s="409"/>
      <c r="T47" s="175"/>
      <c r="U47" s="175"/>
      <c r="V47" s="175"/>
      <c r="W47" s="175"/>
    </row>
    <row r="48" spans="1:23" s="11" customFormat="1" ht="18.95" customHeight="1">
      <c r="A48" s="1089">
        <v>42</v>
      </c>
      <c r="B48" s="446"/>
      <c r="C48" s="440"/>
      <c r="D48" s="440"/>
      <c r="E48" s="441"/>
      <c r="F48" s="444"/>
      <c r="G48" s="650"/>
      <c r="H48" s="650"/>
      <c r="I48" s="650"/>
      <c r="J48" s="446"/>
      <c r="K48" s="1411"/>
      <c r="L48" s="446"/>
      <c r="M48" s="446"/>
      <c r="N48" s="446"/>
      <c r="O48" s="446"/>
      <c r="P48" s="1411"/>
      <c r="Q48" s="446"/>
      <c r="R48" s="636"/>
      <c r="S48" s="409"/>
      <c r="T48" s="175"/>
      <c r="U48" s="175"/>
      <c r="V48" s="175"/>
      <c r="W48" s="175"/>
    </row>
    <row r="49" spans="1:23" s="11" customFormat="1" ht="18.95" customHeight="1">
      <c r="A49" s="1089">
        <v>43</v>
      </c>
      <c r="B49" s="446"/>
      <c r="C49" s="440"/>
      <c r="D49" s="440"/>
      <c r="E49" s="441"/>
      <c r="F49" s="444"/>
      <c r="G49" s="650"/>
      <c r="H49" s="650"/>
      <c r="I49" s="650"/>
      <c r="J49" s="446"/>
      <c r="K49" s="1411"/>
      <c r="L49" s="446"/>
      <c r="M49" s="446"/>
      <c r="N49" s="446"/>
      <c r="O49" s="446">
        <v>4</v>
      </c>
      <c r="P49" s="1411"/>
      <c r="Q49" s="446"/>
      <c r="R49" s="636"/>
      <c r="S49" s="409"/>
      <c r="T49" s="175"/>
      <c r="U49" s="175"/>
      <c r="V49" s="175"/>
      <c r="W49" s="175"/>
    </row>
    <row r="50" spans="1:23" s="11" customFormat="1" ht="18.95" customHeight="1">
      <c r="A50" s="1089">
        <v>44</v>
      </c>
      <c r="B50" s="446"/>
      <c r="C50" s="440"/>
      <c r="D50" s="440"/>
      <c r="E50" s="441"/>
      <c r="F50" s="444"/>
      <c r="G50" s="650"/>
      <c r="H50" s="650"/>
      <c r="I50" s="650"/>
      <c r="J50" s="446"/>
      <c r="K50" s="1411"/>
      <c r="L50" s="446"/>
      <c r="M50" s="446"/>
      <c r="N50" s="446"/>
      <c r="O50" s="446">
        <v>0</v>
      </c>
      <c r="P50" s="1411"/>
      <c r="Q50" s="446"/>
      <c r="R50" s="636"/>
      <c r="S50" s="409"/>
      <c r="T50" s="175"/>
      <c r="U50" s="175"/>
      <c r="V50" s="175"/>
      <c r="W50" s="175"/>
    </row>
    <row r="51" spans="1:23" s="11" customFormat="1" ht="18.95" customHeight="1">
      <c r="A51" s="1089">
        <v>45</v>
      </c>
      <c r="B51" s="446"/>
      <c r="C51" s="440"/>
      <c r="D51" s="440"/>
      <c r="E51" s="441"/>
      <c r="F51" s="444"/>
      <c r="G51" s="650"/>
      <c r="H51" s="650"/>
      <c r="I51" s="650"/>
      <c r="J51" s="446"/>
      <c r="K51" s="1411"/>
      <c r="L51" s="446"/>
      <c r="M51" s="446"/>
      <c r="N51" s="446"/>
      <c r="O51" s="446">
        <v>3.8</v>
      </c>
      <c r="P51" s="1411"/>
      <c r="Q51" s="446"/>
      <c r="R51" s="636"/>
      <c r="S51" s="409"/>
      <c r="T51" s="175"/>
      <c r="U51" s="175"/>
      <c r="V51" s="175"/>
      <c r="W51" s="175"/>
    </row>
    <row r="52" spans="1:23" s="11" customFormat="1" ht="18.95" customHeight="1">
      <c r="A52" s="1089">
        <v>46</v>
      </c>
      <c r="B52" s="446"/>
      <c r="C52" s="440"/>
      <c r="D52" s="440"/>
      <c r="E52" s="441"/>
      <c r="F52" s="444"/>
      <c r="G52" s="650"/>
      <c r="H52" s="650"/>
      <c r="I52" s="650"/>
      <c r="J52" s="446"/>
      <c r="K52" s="1411"/>
      <c r="L52" s="446"/>
      <c r="M52" s="446"/>
      <c r="N52" s="446"/>
      <c r="O52" s="446">
        <v>18</v>
      </c>
      <c r="P52" s="1411"/>
      <c r="Q52" s="446"/>
      <c r="R52" s="636"/>
      <c r="S52" s="409"/>
      <c r="T52" s="175"/>
      <c r="U52" s="175"/>
      <c r="V52" s="175"/>
      <c r="W52" s="175"/>
    </row>
    <row r="53" spans="1:23" s="11" customFormat="1" ht="18.95" customHeight="1">
      <c r="A53" s="1089">
        <v>47</v>
      </c>
      <c r="B53" s="446"/>
      <c r="C53" s="440"/>
      <c r="D53" s="440"/>
      <c r="E53" s="441"/>
      <c r="F53" s="444"/>
      <c r="G53" s="650"/>
      <c r="H53" s="650"/>
      <c r="I53" s="650"/>
      <c r="J53" s="446"/>
      <c r="K53" s="1411"/>
      <c r="L53" s="446"/>
      <c r="M53" s="446"/>
      <c r="N53" s="446"/>
      <c r="O53" s="446">
        <v>21.2</v>
      </c>
      <c r="P53" s="1411"/>
      <c r="Q53" s="446"/>
      <c r="R53" s="636"/>
      <c r="S53" s="409"/>
      <c r="T53" s="175"/>
      <c r="U53" s="175"/>
      <c r="V53" s="175"/>
      <c r="W53" s="175"/>
    </row>
    <row r="54" spans="1:23" s="11" customFormat="1" ht="18.95" customHeight="1">
      <c r="A54" s="1089">
        <v>48</v>
      </c>
      <c r="B54" s="446"/>
      <c r="C54" s="440"/>
      <c r="D54" s="440"/>
      <c r="E54" s="441"/>
      <c r="F54" s="444"/>
      <c r="G54" s="650"/>
      <c r="H54" s="650"/>
      <c r="I54" s="650"/>
      <c r="J54" s="446"/>
      <c r="K54" s="1411"/>
      <c r="L54" s="446"/>
      <c r="M54" s="446"/>
      <c r="N54" s="446"/>
      <c r="O54" s="446">
        <v>29</v>
      </c>
      <c r="P54" s="1411"/>
      <c r="Q54" s="446"/>
      <c r="R54" s="636"/>
      <c r="S54" s="409"/>
      <c r="T54" s="175"/>
      <c r="U54" s="175"/>
      <c r="V54" s="175"/>
      <c r="W54" s="175"/>
    </row>
    <row r="55" spans="1:23" s="11" customFormat="1" ht="18.95" customHeight="1">
      <c r="A55" s="1089">
        <v>49</v>
      </c>
      <c r="B55" s="446"/>
      <c r="C55" s="440"/>
      <c r="D55" s="440"/>
      <c r="E55" s="441"/>
      <c r="F55" s="444"/>
      <c r="G55" s="650"/>
      <c r="H55" s="650"/>
      <c r="I55" s="650"/>
      <c r="J55" s="446"/>
      <c r="K55" s="1411"/>
      <c r="L55" s="446"/>
      <c r="M55" s="446"/>
      <c r="N55" s="446"/>
      <c r="O55" s="446">
        <v>20.908000000000001</v>
      </c>
      <c r="P55" s="1411"/>
      <c r="Q55" s="446"/>
      <c r="R55" s="636"/>
      <c r="S55" s="409"/>
      <c r="T55" s="175"/>
      <c r="U55" s="175"/>
      <c r="V55" s="175"/>
      <c r="W55" s="175"/>
    </row>
    <row r="56" spans="1:23" s="11" customFormat="1" ht="18.95" customHeight="1">
      <c r="A56" s="1089">
        <v>50</v>
      </c>
      <c r="B56" s="446"/>
      <c r="C56" s="440"/>
      <c r="D56" s="440"/>
      <c r="E56" s="441"/>
      <c r="F56" s="444"/>
      <c r="G56" s="650"/>
      <c r="H56" s="650"/>
      <c r="I56" s="650"/>
      <c r="J56" s="446"/>
      <c r="K56" s="1411"/>
      <c r="L56" s="446"/>
      <c r="M56" s="446"/>
      <c r="N56" s="446"/>
      <c r="O56" s="446">
        <v>20.399999999999999</v>
      </c>
      <c r="P56" s="1411"/>
      <c r="Q56" s="446"/>
      <c r="R56" s="636"/>
      <c r="S56" s="409"/>
      <c r="T56" s="175"/>
      <c r="U56" s="175"/>
      <c r="V56" s="175"/>
      <c r="W56" s="175"/>
    </row>
    <row r="57" spans="1:23" s="11" customFormat="1" ht="18.95" customHeight="1">
      <c r="A57" s="1089">
        <v>51</v>
      </c>
      <c r="B57" s="446"/>
      <c r="C57" s="440"/>
      <c r="D57" s="440"/>
      <c r="E57" s="441"/>
      <c r="F57" s="444"/>
      <c r="G57" s="650"/>
      <c r="H57" s="650"/>
      <c r="I57" s="650"/>
      <c r="J57" s="446"/>
      <c r="K57" s="1411"/>
      <c r="L57" s="446"/>
      <c r="M57" s="446"/>
      <c r="N57" s="446"/>
      <c r="O57" s="446"/>
      <c r="P57" s="1411"/>
      <c r="Q57" s="446"/>
      <c r="R57" s="636"/>
      <c r="S57" s="409"/>
      <c r="T57" s="175"/>
      <c r="U57" s="175"/>
      <c r="V57" s="175"/>
      <c r="W57" s="175"/>
    </row>
    <row r="58" spans="1:23" s="11" customFormat="1" ht="18.95" customHeight="1">
      <c r="A58" s="1089">
        <v>52</v>
      </c>
      <c r="B58" s="446"/>
      <c r="C58" s="440"/>
      <c r="D58" s="440"/>
      <c r="E58" s="441"/>
      <c r="F58" s="444"/>
      <c r="G58" s="650"/>
      <c r="H58" s="650"/>
      <c r="I58" s="650"/>
      <c r="J58" s="446"/>
      <c r="K58" s="1411"/>
      <c r="L58" s="446"/>
      <c r="M58" s="446"/>
      <c r="N58" s="446"/>
      <c r="O58" s="446"/>
      <c r="P58" s="1411"/>
      <c r="Q58" s="446"/>
      <c r="R58" s="636"/>
      <c r="S58" s="409"/>
      <c r="T58" s="175"/>
      <c r="U58" s="175"/>
      <c r="V58" s="175"/>
      <c r="W58" s="175"/>
    </row>
    <row r="59" spans="1:23" s="11" customFormat="1" ht="18.95" customHeight="1">
      <c r="A59" s="1089">
        <v>53</v>
      </c>
      <c r="B59" s="446"/>
      <c r="C59" s="440"/>
      <c r="D59" s="440"/>
      <c r="E59" s="441"/>
      <c r="F59" s="444"/>
      <c r="G59" s="650"/>
      <c r="H59" s="650"/>
      <c r="I59" s="650"/>
      <c r="J59" s="446"/>
      <c r="K59" s="1411"/>
      <c r="L59" s="446"/>
      <c r="M59" s="446"/>
      <c r="N59" s="446"/>
      <c r="O59" s="446"/>
      <c r="P59" s="1411"/>
      <c r="Q59" s="446"/>
      <c r="R59" s="636"/>
      <c r="S59" s="409"/>
      <c r="T59" s="175"/>
      <c r="U59" s="175"/>
      <c r="V59" s="175"/>
      <c r="W59" s="175"/>
    </row>
    <row r="60" spans="1:23" s="11" customFormat="1" ht="18.95" customHeight="1">
      <c r="A60" s="1089">
        <v>54</v>
      </c>
      <c r="B60" s="446"/>
      <c r="C60" s="440"/>
      <c r="D60" s="440"/>
      <c r="E60" s="441"/>
      <c r="F60" s="444"/>
      <c r="G60" s="650"/>
      <c r="H60" s="650"/>
      <c r="I60" s="650"/>
      <c r="J60" s="446"/>
      <c r="K60" s="1411"/>
      <c r="L60" s="446"/>
      <c r="M60" s="446"/>
      <c r="N60" s="446"/>
      <c r="O60" s="446"/>
      <c r="P60" s="1411"/>
      <c r="Q60" s="446"/>
      <c r="R60" s="636"/>
      <c r="S60" s="409"/>
      <c r="T60" s="175"/>
      <c r="U60" s="175"/>
      <c r="V60" s="175"/>
      <c r="W60" s="175"/>
    </row>
    <row r="61" spans="1:23" s="11" customFormat="1" ht="18.95" customHeight="1">
      <c r="A61" s="1089">
        <v>55</v>
      </c>
      <c r="B61" s="446"/>
      <c r="C61" s="440"/>
      <c r="D61" s="440"/>
      <c r="E61" s="441"/>
      <c r="F61" s="444"/>
      <c r="G61" s="650"/>
      <c r="H61" s="650"/>
      <c r="I61" s="650"/>
      <c r="J61" s="446"/>
      <c r="K61" s="1411"/>
      <c r="L61" s="446"/>
      <c r="M61" s="446"/>
      <c r="N61" s="446"/>
      <c r="O61" s="446"/>
      <c r="P61" s="1411"/>
      <c r="Q61" s="446"/>
      <c r="R61" s="636"/>
      <c r="S61" s="409"/>
      <c r="T61" s="175"/>
      <c r="U61" s="175"/>
      <c r="V61" s="175"/>
      <c r="W61" s="175"/>
    </row>
    <row r="62" spans="1:23" s="11" customFormat="1" ht="18.95" customHeight="1">
      <c r="A62" s="1089">
        <v>56</v>
      </c>
      <c r="B62" s="446"/>
      <c r="C62" s="440"/>
      <c r="D62" s="440"/>
      <c r="E62" s="441"/>
      <c r="F62" s="444"/>
      <c r="G62" s="650"/>
      <c r="H62" s="650"/>
      <c r="I62" s="650"/>
      <c r="J62" s="446"/>
      <c r="K62" s="1411"/>
      <c r="L62" s="446"/>
      <c r="M62" s="446"/>
      <c r="N62" s="446"/>
      <c r="O62" s="446"/>
      <c r="P62" s="1411"/>
      <c r="Q62" s="446"/>
      <c r="R62" s="636"/>
      <c r="S62" s="409"/>
      <c r="T62" s="175"/>
      <c r="U62" s="175"/>
      <c r="V62" s="175"/>
      <c r="W62" s="175"/>
    </row>
    <row r="63" spans="1:23" s="11" customFormat="1" ht="18.95" customHeight="1">
      <c r="A63" s="1089">
        <v>57</v>
      </c>
      <c r="B63" s="446"/>
      <c r="C63" s="440"/>
      <c r="D63" s="440"/>
      <c r="E63" s="441"/>
      <c r="F63" s="444"/>
      <c r="G63" s="650"/>
      <c r="H63" s="650"/>
      <c r="I63" s="650"/>
      <c r="J63" s="446"/>
      <c r="K63" s="1411"/>
      <c r="L63" s="446"/>
      <c r="M63" s="446"/>
      <c r="N63" s="446"/>
      <c r="O63" s="446"/>
      <c r="P63" s="1411"/>
      <c r="Q63" s="446"/>
      <c r="R63" s="636"/>
      <c r="S63" s="409"/>
      <c r="T63" s="175"/>
      <c r="U63" s="175"/>
      <c r="V63" s="175"/>
      <c r="W63" s="175"/>
    </row>
    <row r="64" spans="1:23" s="11" customFormat="1" ht="18.95" customHeight="1">
      <c r="A64" s="1089">
        <v>58</v>
      </c>
      <c r="B64" s="446"/>
      <c r="C64" s="440"/>
      <c r="D64" s="440"/>
      <c r="E64" s="441"/>
      <c r="F64" s="444"/>
      <c r="G64" s="650"/>
      <c r="H64" s="650"/>
      <c r="I64" s="650"/>
      <c r="J64" s="446"/>
      <c r="K64" s="1411"/>
      <c r="L64" s="446"/>
      <c r="M64" s="446"/>
      <c r="N64" s="446"/>
      <c r="O64" s="446"/>
      <c r="P64" s="1411"/>
      <c r="Q64" s="446"/>
      <c r="R64" s="636"/>
      <c r="S64" s="409"/>
      <c r="T64" s="175"/>
      <c r="U64" s="175"/>
      <c r="V64" s="175"/>
      <c r="W64" s="175"/>
    </row>
    <row r="65" spans="1:23" s="11" customFormat="1" ht="18.95" customHeight="1">
      <c r="A65" s="1089">
        <v>59</v>
      </c>
      <c r="B65" s="446"/>
      <c r="C65" s="440"/>
      <c r="D65" s="440"/>
      <c r="E65" s="441"/>
      <c r="F65" s="444"/>
      <c r="G65" s="650"/>
      <c r="H65" s="650"/>
      <c r="I65" s="650"/>
      <c r="J65" s="446"/>
      <c r="K65" s="1411"/>
      <c r="L65" s="446"/>
      <c r="M65" s="446"/>
      <c r="N65" s="446"/>
      <c r="O65" s="446"/>
      <c r="P65" s="1411"/>
      <c r="Q65" s="446"/>
      <c r="R65" s="636"/>
      <c r="S65" s="409"/>
      <c r="T65" s="175"/>
      <c r="U65" s="175"/>
      <c r="V65" s="175"/>
      <c r="W65" s="175"/>
    </row>
    <row r="66" spans="1:23" s="11" customFormat="1" ht="18.95" customHeight="1">
      <c r="A66" s="1089">
        <v>60</v>
      </c>
      <c r="B66" s="446"/>
      <c r="C66" s="440"/>
      <c r="D66" s="440"/>
      <c r="E66" s="441"/>
      <c r="F66" s="444"/>
      <c r="G66" s="650"/>
      <c r="H66" s="650"/>
      <c r="I66" s="650"/>
      <c r="J66" s="446"/>
      <c r="K66" s="1411"/>
      <c r="L66" s="446"/>
      <c r="M66" s="446"/>
      <c r="N66" s="446"/>
      <c r="O66" s="446"/>
      <c r="P66" s="1411"/>
      <c r="Q66" s="446"/>
      <c r="R66" s="636"/>
      <c r="S66" s="409"/>
      <c r="T66" s="175"/>
      <c r="U66" s="175"/>
      <c r="V66" s="175"/>
      <c r="W66" s="175"/>
    </row>
    <row r="67" spans="1:23" s="11" customFormat="1" ht="18.95" customHeight="1">
      <c r="A67" s="1089">
        <v>61</v>
      </c>
      <c r="B67" s="446"/>
      <c r="C67" s="440"/>
      <c r="D67" s="440"/>
      <c r="E67" s="441"/>
      <c r="F67" s="444"/>
      <c r="G67" s="650"/>
      <c r="H67" s="650"/>
      <c r="I67" s="650"/>
      <c r="J67" s="446"/>
      <c r="K67" s="1411"/>
      <c r="L67" s="446"/>
      <c r="M67" s="446"/>
      <c r="N67" s="446"/>
      <c r="O67" s="446"/>
      <c r="P67" s="1411"/>
      <c r="Q67" s="446"/>
      <c r="R67" s="636"/>
      <c r="S67" s="409"/>
      <c r="T67" s="175"/>
      <c r="U67" s="175"/>
      <c r="V67" s="175"/>
      <c r="W67" s="175"/>
    </row>
    <row r="68" spans="1:23" s="11" customFormat="1" ht="18.95" customHeight="1">
      <c r="A68" s="1089">
        <v>62</v>
      </c>
      <c r="B68" s="446"/>
      <c r="C68" s="440"/>
      <c r="D68" s="440"/>
      <c r="E68" s="441"/>
      <c r="F68" s="444"/>
      <c r="G68" s="650"/>
      <c r="H68" s="650"/>
      <c r="I68" s="650"/>
      <c r="J68" s="446"/>
      <c r="K68" s="1411"/>
      <c r="L68" s="446"/>
      <c r="M68" s="446"/>
      <c r="N68" s="446"/>
      <c r="O68" s="446"/>
      <c r="P68" s="1411"/>
      <c r="Q68" s="446"/>
      <c r="R68" s="636"/>
      <c r="S68" s="409"/>
      <c r="T68" s="175"/>
      <c r="U68" s="175"/>
      <c r="V68" s="175"/>
      <c r="W68" s="175"/>
    </row>
    <row r="69" spans="1:23" s="11" customFormat="1" ht="18.95" customHeight="1">
      <c r="A69" s="1089">
        <v>63</v>
      </c>
      <c r="B69" s="446"/>
      <c r="C69" s="440"/>
      <c r="D69" s="440"/>
      <c r="E69" s="441"/>
      <c r="F69" s="444"/>
      <c r="G69" s="650"/>
      <c r="H69" s="650"/>
      <c r="I69" s="650"/>
      <c r="J69" s="446"/>
      <c r="K69" s="1411"/>
      <c r="L69" s="446"/>
      <c r="M69" s="446"/>
      <c r="N69" s="446"/>
      <c r="O69" s="446"/>
      <c r="P69" s="1411"/>
      <c r="Q69" s="446"/>
      <c r="R69" s="636"/>
      <c r="S69" s="409"/>
      <c r="T69" s="175"/>
      <c r="U69" s="175"/>
      <c r="V69" s="175"/>
      <c r="W69" s="175"/>
    </row>
    <row r="70" spans="1:23" s="11" customFormat="1" ht="18.95" customHeight="1">
      <c r="A70" s="1089">
        <v>64</v>
      </c>
      <c r="B70" s="446"/>
      <c r="C70" s="440"/>
      <c r="D70" s="440"/>
      <c r="E70" s="441"/>
      <c r="F70" s="444"/>
      <c r="G70" s="650"/>
      <c r="H70" s="650"/>
      <c r="I70" s="650"/>
      <c r="J70" s="446"/>
      <c r="K70" s="1411"/>
      <c r="L70" s="446"/>
      <c r="M70" s="446"/>
      <c r="N70" s="446"/>
      <c r="O70" s="446"/>
      <c r="P70" s="1411"/>
      <c r="Q70" s="446"/>
      <c r="R70" s="636"/>
      <c r="S70" s="409"/>
      <c r="T70" s="175"/>
      <c r="U70" s="175"/>
      <c r="V70" s="175"/>
      <c r="W70" s="175"/>
    </row>
    <row r="71" spans="1:23" s="11" customFormat="1" ht="18.95" customHeight="1">
      <c r="A71" s="1089">
        <v>65</v>
      </c>
      <c r="B71" s="446"/>
      <c r="C71" s="440"/>
      <c r="D71" s="440"/>
      <c r="E71" s="441"/>
      <c r="F71" s="444"/>
      <c r="G71" s="650"/>
      <c r="H71" s="650"/>
      <c r="I71" s="650"/>
      <c r="J71" s="446"/>
      <c r="K71" s="1411"/>
      <c r="L71" s="446"/>
      <c r="M71" s="446"/>
      <c r="N71" s="446"/>
      <c r="O71" s="446"/>
      <c r="P71" s="1411"/>
      <c r="Q71" s="446"/>
      <c r="R71" s="636"/>
      <c r="S71" s="409"/>
      <c r="T71" s="175"/>
      <c r="U71" s="175"/>
      <c r="V71" s="175"/>
      <c r="W71" s="175"/>
    </row>
    <row r="72" spans="1:23" s="11" customFormat="1" ht="18.95" customHeight="1">
      <c r="A72" s="1089">
        <v>66</v>
      </c>
      <c r="B72" s="446"/>
      <c r="C72" s="440"/>
      <c r="D72" s="440"/>
      <c r="E72" s="441"/>
      <c r="F72" s="444"/>
      <c r="G72" s="650"/>
      <c r="H72" s="650"/>
      <c r="I72" s="650"/>
      <c r="J72" s="446"/>
      <c r="K72" s="1411"/>
      <c r="L72" s="446"/>
      <c r="M72" s="446"/>
      <c r="N72" s="446"/>
      <c r="O72" s="446"/>
      <c r="P72" s="1411"/>
      <c r="Q72" s="446"/>
      <c r="R72" s="636"/>
      <c r="S72" s="409"/>
      <c r="T72" s="175"/>
      <c r="U72" s="175"/>
      <c r="V72" s="175"/>
      <c r="W72" s="175"/>
    </row>
    <row r="73" spans="1:23" s="11" customFormat="1" ht="18.95" customHeight="1">
      <c r="A73" s="1089">
        <v>67</v>
      </c>
      <c r="B73" s="446"/>
      <c r="C73" s="440"/>
      <c r="D73" s="440"/>
      <c r="E73" s="441"/>
      <c r="F73" s="444"/>
      <c r="G73" s="650"/>
      <c r="H73" s="650"/>
      <c r="I73" s="650"/>
      <c r="J73" s="446"/>
      <c r="K73" s="1411"/>
      <c r="L73" s="446"/>
      <c r="M73" s="446"/>
      <c r="N73" s="446"/>
      <c r="O73" s="446"/>
      <c r="P73" s="1411"/>
      <c r="Q73" s="446"/>
      <c r="R73" s="636"/>
      <c r="S73" s="409"/>
      <c r="T73" s="175"/>
      <c r="U73" s="175"/>
      <c r="V73" s="175"/>
      <c r="W73" s="175"/>
    </row>
    <row r="74" spans="1:23" s="11" customFormat="1" ht="18.95" customHeight="1">
      <c r="A74" s="1089">
        <v>68</v>
      </c>
      <c r="B74" s="446"/>
      <c r="C74" s="440"/>
      <c r="D74" s="440"/>
      <c r="E74" s="441"/>
      <c r="F74" s="444"/>
      <c r="G74" s="650"/>
      <c r="H74" s="650"/>
      <c r="I74" s="650"/>
      <c r="J74" s="446"/>
      <c r="K74" s="1411"/>
      <c r="L74" s="446"/>
      <c r="M74" s="446"/>
      <c r="N74" s="446"/>
      <c r="O74" s="446"/>
      <c r="P74" s="1411"/>
      <c r="Q74" s="446"/>
      <c r="R74" s="636"/>
      <c r="S74" s="409"/>
      <c r="T74" s="175"/>
      <c r="U74" s="175"/>
      <c r="V74" s="175"/>
      <c r="W74" s="175"/>
    </row>
    <row r="75" spans="1:23" s="11" customFormat="1" ht="18.95" customHeight="1">
      <c r="A75" s="1089">
        <v>69</v>
      </c>
      <c r="B75" s="446"/>
      <c r="C75" s="440"/>
      <c r="D75" s="440"/>
      <c r="E75" s="441"/>
      <c r="F75" s="444"/>
      <c r="G75" s="650"/>
      <c r="H75" s="650"/>
      <c r="I75" s="650"/>
      <c r="J75" s="446"/>
      <c r="K75" s="1411"/>
      <c r="L75" s="446"/>
      <c r="M75" s="446"/>
      <c r="N75" s="446"/>
      <c r="O75" s="446"/>
      <c r="P75" s="1411"/>
      <c r="Q75" s="446"/>
      <c r="R75" s="636"/>
      <c r="S75" s="409"/>
      <c r="T75" s="175"/>
      <c r="U75" s="175"/>
      <c r="V75" s="175"/>
      <c r="W75" s="175"/>
    </row>
    <row r="76" spans="1:23" s="11" customFormat="1" ht="18.95" customHeight="1">
      <c r="A76" s="1089">
        <v>70</v>
      </c>
      <c r="B76" s="446"/>
      <c r="C76" s="440"/>
      <c r="D76" s="440"/>
      <c r="E76" s="441"/>
      <c r="F76" s="444"/>
      <c r="G76" s="650"/>
      <c r="H76" s="650"/>
      <c r="I76" s="650"/>
      <c r="J76" s="446"/>
      <c r="K76" s="1411"/>
      <c r="L76" s="446"/>
      <c r="M76" s="446"/>
      <c r="N76" s="446"/>
      <c r="O76" s="446"/>
      <c r="P76" s="1411"/>
      <c r="Q76" s="446"/>
      <c r="R76" s="636"/>
      <c r="S76" s="409"/>
      <c r="T76" s="175"/>
      <c r="U76" s="175"/>
      <c r="V76" s="175"/>
      <c r="W76" s="175"/>
    </row>
    <row r="77" spans="1:23" s="11" customFormat="1" ht="18.95" customHeight="1">
      <c r="A77" s="1089">
        <v>71</v>
      </c>
      <c r="B77" s="446"/>
      <c r="C77" s="440"/>
      <c r="D77" s="440"/>
      <c r="E77" s="441"/>
      <c r="F77" s="444"/>
      <c r="G77" s="650"/>
      <c r="H77" s="650"/>
      <c r="I77" s="650"/>
      <c r="J77" s="446"/>
      <c r="K77" s="1411"/>
      <c r="L77" s="446"/>
      <c r="M77" s="446"/>
      <c r="N77" s="446"/>
      <c r="O77" s="446"/>
      <c r="P77" s="1411"/>
      <c r="Q77" s="446"/>
      <c r="R77" s="636"/>
      <c r="S77" s="409"/>
      <c r="T77" s="175"/>
      <c r="U77" s="175"/>
      <c r="V77" s="175"/>
      <c r="W77" s="175"/>
    </row>
    <row r="78" spans="1:23" s="11" customFormat="1" ht="18.95" customHeight="1">
      <c r="A78" s="1089">
        <v>72</v>
      </c>
      <c r="B78" s="446"/>
      <c r="C78" s="440"/>
      <c r="D78" s="440"/>
      <c r="E78" s="441"/>
      <c r="F78" s="444"/>
      <c r="G78" s="650"/>
      <c r="H78" s="650"/>
      <c r="I78" s="650"/>
      <c r="J78" s="446"/>
      <c r="K78" s="1411"/>
      <c r="L78" s="446"/>
      <c r="M78" s="446"/>
      <c r="N78" s="446"/>
      <c r="O78" s="446"/>
      <c r="P78" s="1411"/>
      <c r="Q78" s="446"/>
      <c r="R78" s="636"/>
      <c r="S78" s="409"/>
      <c r="T78" s="175"/>
      <c r="U78" s="175"/>
      <c r="V78" s="175"/>
      <c r="W78" s="175"/>
    </row>
    <row r="79" spans="1:23" s="11" customFormat="1" ht="18.95" customHeight="1">
      <c r="A79" s="1089">
        <v>73</v>
      </c>
      <c r="B79" s="446"/>
      <c r="C79" s="440"/>
      <c r="D79" s="440"/>
      <c r="E79" s="441"/>
      <c r="F79" s="444"/>
      <c r="G79" s="650"/>
      <c r="H79" s="650"/>
      <c r="I79" s="650"/>
      <c r="J79" s="446"/>
      <c r="K79" s="1411"/>
      <c r="L79" s="446"/>
      <c r="M79" s="446"/>
      <c r="N79" s="446"/>
      <c r="O79" s="446"/>
      <c r="P79" s="1411"/>
      <c r="Q79" s="446"/>
      <c r="R79" s="636"/>
      <c r="S79" s="409"/>
      <c r="T79" s="175"/>
      <c r="U79" s="175"/>
      <c r="V79" s="175"/>
      <c r="W79" s="175"/>
    </row>
    <row r="80" spans="1:23" s="11" customFormat="1" ht="18.95" customHeight="1">
      <c r="A80" s="1089">
        <v>74</v>
      </c>
      <c r="B80" s="446"/>
      <c r="C80" s="440"/>
      <c r="D80" s="440"/>
      <c r="E80" s="441"/>
      <c r="F80" s="444"/>
      <c r="G80" s="650"/>
      <c r="H80" s="650"/>
      <c r="I80" s="650"/>
      <c r="J80" s="446"/>
      <c r="K80" s="1411"/>
      <c r="L80" s="446"/>
      <c r="M80" s="446"/>
      <c r="N80" s="446"/>
      <c r="O80" s="446"/>
      <c r="P80" s="1411"/>
      <c r="Q80" s="446"/>
      <c r="R80" s="636"/>
      <c r="S80" s="409"/>
      <c r="T80" s="175"/>
      <c r="U80" s="175"/>
      <c r="V80" s="175"/>
      <c r="W80" s="175"/>
    </row>
    <row r="81" spans="1:23" s="11" customFormat="1" ht="18.95" customHeight="1">
      <c r="A81" s="1089">
        <v>75</v>
      </c>
      <c r="B81" s="446"/>
      <c r="C81" s="440"/>
      <c r="D81" s="440"/>
      <c r="E81" s="441"/>
      <c r="F81" s="444"/>
      <c r="G81" s="650"/>
      <c r="H81" s="650"/>
      <c r="I81" s="650"/>
      <c r="J81" s="446"/>
      <c r="K81" s="1411"/>
      <c r="L81" s="446"/>
      <c r="M81" s="446"/>
      <c r="N81" s="446"/>
      <c r="O81" s="446"/>
      <c r="P81" s="1411"/>
      <c r="Q81" s="446"/>
      <c r="R81" s="636"/>
      <c r="S81" s="409"/>
      <c r="T81" s="175"/>
      <c r="U81" s="175"/>
      <c r="V81" s="175"/>
      <c r="W81" s="175"/>
    </row>
    <row r="82" spans="1:23" s="11" customFormat="1" ht="18.95" customHeight="1">
      <c r="A82" s="1089">
        <v>76</v>
      </c>
      <c r="B82" s="446"/>
      <c r="C82" s="440"/>
      <c r="D82" s="440"/>
      <c r="E82" s="441"/>
      <c r="F82" s="444"/>
      <c r="G82" s="650"/>
      <c r="H82" s="650"/>
      <c r="I82" s="650"/>
      <c r="J82" s="446"/>
      <c r="K82" s="1411"/>
      <c r="L82" s="446"/>
      <c r="M82" s="446"/>
      <c r="N82" s="446"/>
      <c r="O82" s="446"/>
      <c r="P82" s="1411"/>
      <c r="Q82" s="446"/>
      <c r="R82" s="636"/>
      <c r="S82" s="409"/>
      <c r="T82" s="175"/>
      <c r="U82" s="175"/>
      <c r="V82" s="175"/>
      <c r="W82" s="175"/>
    </row>
    <row r="83" spans="1:23" s="11" customFormat="1" ht="18.95" customHeight="1">
      <c r="A83" s="1089">
        <v>77</v>
      </c>
      <c r="B83" s="446"/>
      <c r="C83" s="440"/>
      <c r="D83" s="440"/>
      <c r="E83" s="441"/>
      <c r="F83" s="444"/>
      <c r="G83" s="650"/>
      <c r="H83" s="650"/>
      <c r="I83" s="650"/>
      <c r="J83" s="446"/>
      <c r="K83" s="1411"/>
      <c r="L83" s="446"/>
      <c r="M83" s="446"/>
      <c r="N83" s="446"/>
      <c r="O83" s="446"/>
      <c r="P83" s="1411"/>
      <c r="Q83" s="446"/>
      <c r="R83" s="636"/>
      <c r="S83" s="409"/>
      <c r="T83" s="175"/>
      <c r="U83" s="175"/>
      <c r="V83" s="175"/>
      <c r="W83" s="175"/>
    </row>
    <row r="84" spans="1:23" s="11" customFormat="1" ht="18.95" customHeight="1">
      <c r="A84" s="1089">
        <v>78</v>
      </c>
      <c r="B84" s="446"/>
      <c r="C84" s="440"/>
      <c r="D84" s="440"/>
      <c r="E84" s="441"/>
      <c r="F84" s="444"/>
      <c r="G84" s="650"/>
      <c r="H84" s="650"/>
      <c r="I84" s="650"/>
      <c r="J84" s="446"/>
      <c r="K84" s="1411"/>
      <c r="L84" s="446"/>
      <c r="M84" s="446"/>
      <c r="N84" s="446"/>
      <c r="O84" s="446"/>
      <c r="P84" s="1411"/>
      <c r="Q84" s="446"/>
      <c r="R84" s="636"/>
      <c r="S84" s="409"/>
      <c r="T84" s="175"/>
      <c r="U84" s="175"/>
      <c r="V84" s="175"/>
      <c r="W84" s="175"/>
    </row>
    <row r="85" spans="1:23" s="11" customFormat="1" ht="18.95" customHeight="1">
      <c r="A85" s="1089">
        <v>79</v>
      </c>
      <c r="B85" s="446"/>
      <c r="C85" s="440"/>
      <c r="D85" s="440"/>
      <c r="E85" s="441"/>
      <c r="F85" s="444"/>
      <c r="G85" s="650"/>
      <c r="H85" s="650"/>
      <c r="I85" s="650"/>
      <c r="J85" s="446"/>
      <c r="K85" s="1411"/>
      <c r="L85" s="446"/>
      <c r="M85" s="446"/>
      <c r="N85" s="446"/>
      <c r="O85" s="446"/>
      <c r="P85" s="1411"/>
      <c r="Q85" s="446"/>
      <c r="R85" s="636"/>
      <c r="S85" s="409"/>
      <c r="T85" s="175"/>
      <c r="U85" s="175"/>
      <c r="V85" s="175"/>
      <c r="W85" s="175"/>
    </row>
    <row r="86" spans="1:23" s="11" customFormat="1" ht="18.95" customHeight="1">
      <c r="A86" s="1089">
        <v>80</v>
      </c>
      <c r="B86" s="446"/>
      <c r="C86" s="440"/>
      <c r="D86" s="440"/>
      <c r="E86" s="441"/>
      <c r="F86" s="444"/>
      <c r="G86" s="650"/>
      <c r="H86" s="650"/>
      <c r="I86" s="650"/>
      <c r="J86" s="446"/>
      <c r="K86" s="1411"/>
      <c r="L86" s="446"/>
      <c r="M86" s="446"/>
      <c r="N86" s="446"/>
      <c r="O86" s="446"/>
      <c r="P86" s="1411"/>
      <c r="Q86" s="446"/>
      <c r="R86" s="636"/>
      <c r="S86" s="409"/>
      <c r="T86" s="175"/>
      <c r="U86" s="175"/>
      <c r="V86" s="175"/>
      <c r="W86" s="175"/>
    </row>
    <row r="87" spans="1:23" s="11" customFormat="1" ht="18.95" customHeight="1">
      <c r="A87" s="1089">
        <v>81</v>
      </c>
      <c r="B87" s="446"/>
      <c r="C87" s="440"/>
      <c r="D87" s="440"/>
      <c r="E87" s="441"/>
      <c r="F87" s="444"/>
      <c r="G87" s="650"/>
      <c r="H87" s="650"/>
      <c r="I87" s="650"/>
      <c r="J87" s="446"/>
      <c r="K87" s="1411"/>
      <c r="L87" s="446"/>
      <c r="M87" s="446"/>
      <c r="N87" s="446"/>
      <c r="O87" s="446"/>
      <c r="P87" s="1411"/>
      <c r="Q87" s="446"/>
      <c r="R87" s="636"/>
      <c r="S87" s="409"/>
      <c r="T87" s="175"/>
      <c r="U87" s="175"/>
      <c r="V87" s="175"/>
      <c r="W87" s="175"/>
    </row>
    <row r="88" spans="1:23" s="11" customFormat="1" ht="18.95" customHeight="1">
      <c r="A88" s="1089">
        <v>82</v>
      </c>
      <c r="B88" s="446"/>
      <c r="C88" s="440"/>
      <c r="D88" s="440"/>
      <c r="E88" s="441"/>
      <c r="F88" s="444"/>
      <c r="G88" s="650"/>
      <c r="H88" s="650"/>
      <c r="I88" s="650"/>
      <c r="J88" s="446"/>
      <c r="K88" s="1411"/>
      <c r="L88" s="446"/>
      <c r="M88" s="446"/>
      <c r="N88" s="446"/>
      <c r="O88" s="446"/>
      <c r="P88" s="1411"/>
      <c r="Q88" s="446"/>
      <c r="R88" s="636"/>
      <c r="S88" s="409"/>
      <c r="T88" s="175"/>
      <c r="U88" s="175"/>
      <c r="V88" s="175"/>
      <c r="W88" s="175"/>
    </row>
    <row r="89" spans="1:23" s="11" customFormat="1" ht="18.95" customHeight="1">
      <c r="A89" s="1089">
        <v>83</v>
      </c>
      <c r="B89" s="446"/>
      <c r="C89" s="440"/>
      <c r="D89" s="440"/>
      <c r="E89" s="441"/>
      <c r="F89" s="444"/>
      <c r="G89" s="650"/>
      <c r="H89" s="650"/>
      <c r="I89" s="650"/>
      <c r="J89" s="446"/>
      <c r="K89" s="1411"/>
      <c r="L89" s="446"/>
      <c r="M89" s="446"/>
      <c r="N89" s="446"/>
      <c r="O89" s="446"/>
      <c r="P89" s="1411"/>
      <c r="Q89" s="446"/>
      <c r="R89" s="636"/>
      <c r="S89" s="409"/>
      <c r="T89" s="175"/>
      <c r="U89" s="175"/>
      <c r="V89" s="175"/>
      <c r="W89" s="175"/>
    </row>
    <row r="90" spans="1:23" s="11" customFormat="1" ht="18.95" customHeight="1">
      <c r="A90" s="1089">
        <v>84</v>
      </c>
      <c r="B90" s="446"/>
      <c r="C90" s="440"/>
      <c r="D90" s="440"/>
      <c r="E90" s="441"/>
      <c r="F90" s="444"/>
      <c r="G90" s="650"/>
      <c r="H90" s="650"/>
      <c r="I90" s="650"/>
      <c r="J90" s="446"/>
      <c r="K90" s="1411"/>
      <c r="L90" s="446"/>
      <c r="M90" s="446"/>
      <c r="N90" s="446"/>
      <c r="O90" s="446"/>
      <c r="P90" s="1411"/>
      <c r="Q90" s="446"/>
      <c r="R90" s="636"/>
      <c r="S90" s="409"/>
      <c r="T90" s="175"/>
      <c r="U90" s="175"/>
      <c r="V90" s="175"/>
      <c r="W90" s="175"/>
    </row>
    <row r="91" spans="1:23" s="11" customFormat="1" ht="18.95" customHeight="1">
      <c r="A91" s="1089">
        <v>85</v>
      </c>
      <c r="B91" s="446"/>
      <c r="C91" s="440"/>
      <c r="D91" s="440"/>
      <c r="E91" s="441"/>
      <c r="F91" s="444"/>
      <c r="G91" s="650"/>
      <c r="H91" s="650"/>
      <c r="I91" s="650"/>
      <c r="J91" s="446"/>
      <c r="K91" s="1411"/>
      <c r="L91" s="446"/>
      <c r="M91" s="446"/>
      <c r="N91" s="446"/>
      <c r="O91" s="446"/>
      <c r="P91" s="1411"/>
      <c r="Q91" s="446"/>
      <c r="R91" s="636"/>
      <c r="S91" s="409"/>
      <c r="T91" s="175"/>
      <c r="U91" s="175"/>
      <c r="V91" s="175"/>
      <c r="W91" s="175"/>
    </row>
    <row r="92" spans="1:23" s="11" customFormat="1" ht="18.95" customHeight="1">
      <c r="A92" s="1089">
        <v>86</v>
      </c>
      <c r="B92" s="446"/>
      <c r="C92" s="440"/>
      <c r="D92" s="440"/>
      <c r="E92" s="441"/>
      <c r="F92" s="444"/>
      <c r="G92" s="650"/>
      <c r="H92" s="650"/>
      <c r="I92" s="650"/>
      <c r="J92" s="446"/>
      <c r="K92" s="1411"/>
      <c r="L92" s="446"/>
      <c r="M92" s="446"/>
      <c r="N92" s="446"/>
      <c r="O92" s="446"/>
      <c r="P92" s="1411"/>
      <c r="Q92" s="446"/>
      <c r="R92" s="636"/>
      <c r="S92" s="409"/>
      <c r="T92" s="175"/>
      <c r="U92" s="175"/>
      <c r="V92" s="175"/>
      <c r="W92" s="175"/>
    </row>
    <row r="93" spans="1:23" s="11" customFormat="1" ht="18.95" customHeight="1">
      <c r="A93" s="1089">
        <v>87</v>
      </c>
      <c r="B93" s="446"/>
      <c r="C93" s="440"/>
      <c r="D93" s="440"/>
      <c r="E93" s="441"/>
      <c r="F93" s="444"/>
      <c r="G93" s="650"/>
      <c r="H93" s="650"/>
      <c r="I93" s="650"/>
      <c r="J93" s="446"/>
      <c r="K93" s="1411"/>
      <c r="L93" s="446"/>
      <c r="M93" s="446"/>
      <c r="N93" s="446"/>
      <c r="O93" s="446"/>
      <c r="P93" s="1411"/>
      <c r="Q93" s="446"/>
      <c r="R93" s="636"/>
      <c r="S93" s="409"/>
      <c r="T93" s="175"/>
      <c r="U93" s="175"/>
      <c r="V93" s="175"/>
      <c r="W93" s="175"/>
    </row>
    <row r="94" spans="1:23" s="11" customFormat="1" ht="18.95" customHeight="1">
      <c r="A94" s="1089">
        <v>88</v>
      </c>
      <c r="B94" s="446"/>
      <c r="C94" s="440"/>
      <c r="D94" s="440"/>
      <c r="E94" s="441"/>
      <c r="F94" s="444"/>
      <c r="G94" s="650"/>
      <c r="H94" s="650"/>
      <c r="I94" s="650"/>
      <c r="J94" s="446"/>
      <c r="K94" s="1411"/>
      <c r="L94" s="446"/>
      <c r="M94" s="446"/>
      <c r="N94" s="446"/>
      <c r="O94" s="446"/>
      <c r="P94" s="1411"/>
      <c r="Q94" s="446"/>
      <c r="R94" s="636"/>
      <c r="S94" s="409"/>
      <c r="T94" s="175"/>
      <c r="U94" s="175"/>
      <c r="V94" s="175"/>
      <c r="W94" s="175"/>
    </row>
    <row r="95" spans="1:23" s="11" customFormat="1" ht="18.95" customHeight="1">
      <c r="A95" s="1089">
        <v>89</v>
      </c>
      <c r="B95" s="446"/>
      <c r="C95" s="440"/>
      <c r="D95" s="440"/>
      <c r="E95" s="441"/>
      <c r="F95" s="444"/>
      <c r="G95" s="650"/>
      <c r="H95" s="650"/>
      <c r="I95" s="650"/>
      <c r="J95" s="446"/>
      <c r="K95" s="1411"/>
      <c r="L95" s="446"/>
      <c r="M95" s="446"/>
      <c r="N95" s="446"/>
      <c r="O95" s="446"/>
      <c r="P95" s="1411"/>
      <c r="Q95" s="446"/>
      <c r="R95" s="636"/>
      <c r="S95" s="409"/>
      <c r="T95" s="175"/>
      <c r="U95" s="175"/>
      <c r="V95" s="175"/>
      <c r="W95" s="175"/>
    </row>
    <row r="96" spans="1:23" s="11" customFormat="1" ht="18.95" customHeight="1">
      <c r="A96" s="1089">
        <v>90</v>
      </c>
      <c r="B96" s="446"/>
      <c r="C96" s="440"/>
      <c r="D96" s="440"/>
      <c r="E96" s="441"/>
      <c r="F96" s="444"/>
      <c r="G96" s="650"/>
      <c r="H96" s="650"/>
      <c r="I96" s="650"/>
      <c r="J96" s="446"/>
      <c r="K96" s="1411"/>
      <c r="L96" s="446"/>
      <c r="M96" s="446"/>
      <c r="N96" s="446"/>
      <c r="O96" s="446"/>
      <c r="P96" s="1411"/>
      <c r="Q96" s="446"/>
      <c r="R96" s="636"/>
      <c r="S96" s="409"/>
      <c r="T96" s="175"/>
      <c r="U96" s="175"/>
      <c r="V96" s="175"/>
      <c r="W96" s="175"/>
    </row>
    <row r="97" spans="1:23" s="11" customFormat="1" ht="18.95" customHeight="1">
      <c r="A97" s="1089">
        <v>91</v>
      </c>
      <c r="B97" s="446"/>
      <c r="C97" s="440"/>
      <c r="D97" s="440"/>
      <c r="E97" s="441"/>
      <c r="F97" s="444"/>
      <c r="G97" s="650"/>
      <c r="H97" s="650"/>
      <c r="I97" s="650"/>
      <c r="J97" s="446"/>
      <c r="K97" s="1411"/>
      <c r="L97" s="446"/>
      <c r="M97" s="446"/>
      <c r="N97" s="446"/>
      <c r="O97" s="446"/>
      <c r="P97" s="1411"/>
      <c r="Q97" s="446"/>
      <c r="R97" s="636"/>
      <c r="S97" s="409"/>
      <c r="T97" s="175"/>
      <c r="U97" s="175"/>
      <c r="V97" s="175"/>
      <c r="W97" s="175"/>
    </row>
    <row r="98" spans="1:23" s="11" customFormat="1" ht="18.95" customHeight="1">
      <c r="A98" s="1089">
        <v>92</v>
      </c>
      <c r="B98" s="446"/>
      <c r="C98" s="440"/>
      <c r="D98" s="440"/>
      <c r="E98" s="441"/>
      <c r="F98" s="444"/>
      <c r="G98" s="650"/>
      <c r="H98" s="650"/>
      <c r="I98" s="650"/>
      <c r="J98" s="446"/>
      <c r="K98" s="1411"/>
      <c r="L98" s="446"/>
      <c r="M98" s="446"/>
      <c r="N98" s="446"/>
      <c r="O98" s="446"/>
      <c r="P98" s="1411"/>
      <c r="Q98" s="446"/>
      <c r="R98" s="636"/>
      <c r="S98" s="409"/>
      <c r="T98" s="175"/>
      <c r="U98" s="175"/>
      <c r="V98" s="175"/>
      <c r="W98" s="175"/>
    </row>
    <row r="99" spans="1:23" s="11" customFormat="1" ht="18.95" customHeight="1">
      <c r="A99" s="1089">
        <v>93</v>
      </c>
      <c r="B99" s="446"/>
      <c r="C99" s="440"/>
      <c r="D99" s="440"/>
      <c r="E99" s="441"/>
      <c r="F99" s="444"/>
      <c r="G99" s="650"/>
      <c r="H99" s="650"/>
      <c r="I99" s="650"/>
      <c r="J99" s="446"/>
      <c r="K99" s="1411"/>
      <c r="L99" s="446"/>
      <c r="M99" s="446"/>
      <c r="N99" s="446"/>
      <c r="O99" s="446"/>
      <c r="P99" s="1411"/>
      <c r="Q99" s="446"/>
      <c r="R99" s="636"/>
      <c r="S99" s="409"/>
      <c r="T99" s="175"/>
      <c r="U99" s="175"/>
      <c r="V99" s="175"/>
      <c r="W99" s="175"/>
    </row>
    <row r="100" spans="1:23" s="11" customFormat="1" ht="18.95" customHeight="1">
      <c r="A100" s="1089">
        <v>94</v>
      </c>
      <c r="B100" s="446"/>
      <c r="C100" s="440"/>
      <c r="D100" s="440"/>
      <c r="E100" s="441"/>
      <c r="F100" s="444"/>
      <c r="G100" s="650"/>
      <c r="H100" s="650"/>
      <c r="I100" s="650"/>
      <c r="J100" s="446"/>
      <c r="K100" s="1411"/>
      <c r="L100" s="446"/>
      <c r="M100" s="446"/>
      <c r="N100" s="446"/>
      <c r="O100" s="446"/>
      <c r="P100" s="1411"/>
      <c r="Q100" s="446"/>
      <c r="R100" s="636"/>
      <c r="S100" s="409"/>
      <c r="T100" s="175"/>
      <c r="U100" s="175"/>
      <c r="V100" s="175"/>
      <c r="W100" s="175"/>
    </row>
    <row r="101" spans="1:23" s="11" customFormat="1" ht="18.95" customHeight="1">
      <c r="A101" s="1089">
        <v>95</v>
      </c>
      <c r="B101" s="446"/>
      <c r="C101" s="440"/>
      <c r="D101" s="440"/>
      <c r="E101" s="441"/>
      <c r="F101" s="444"/>
      <c r="G101" s="650"/>
      <c r="H101" s="650"/>
      <c r="I101" s="650"/>
      <c r="J101" s="446"/>
      <c r="K101" s="1411"/>
      <c r="L101" s="446"/>
      <c r="M101" s="446"/>
      <c r="N101" s="446"/>
      <c r="O101" s="446"/>
      <c r="P101" s="1411"/>
      <c r="Q101" s="446"/>
      <c r="R101" s="636"/>
      <c r="S101" s="409"/>
      <c r="T101" s="175"/>
      <c r="U101" s="175"/>
      <c r="V101" s="175"/>
      <c r="W101" s="175"/>
    </row>
    <row r="102" spans="1:23" s="11" customFormat="1" ht="18.95" customHeight="1">
      <c r="A102" s="1089">
        <v>96</v>
      </c>
      <c r="B102" s="446"/>
      <c r="C102" s="440"/>
      <c r="D102" s="440"/>
      <c r="E102" s="441"/>
      <c r="F102" s="444"/>
      <c r="G102" s="650"/>
      <c r="H102" s="650"/>
      <c r="I102" s="650"/>
      <c r="J102" s="446"/>
      <c r="K102" s="1411"/>
      <c r="L102" s="446"/>
      <c r="M102" s="446"/>
      <c r="N102" s="446"/>
      <c r="O102" s="446"/>
      <c r="P102" s="1411"/>
      <c r="Q102" s="446"/>
      <c r="R102" s="636"/>
      <c r="S102" s="409"/>
      <c r="T102" s="175"/>
      <c r="U102" s="175"/>
      <c r="V102" s="175"/>
      <c r="W102" s="175"/>
    </row>
    <row r="103" spans="1:23" s="11" customFormat="1" ht="18.95" customHeight="1">
      <c r="A103" s="1089">
        <v>97</v>
      </c>
      <c r="B103" s="446"/>
      <c r="C103" s="440"/>
      <c r="D103" s="440"/>
      <c r="E103" s="441"/>
      <c r="F103" s="444"/>
      <c r="G103" s="650"/>
      <c r="H103" s="650"/>
      <c r="I103" s="650"/>
      <c r="J103" s="446"/>
      <c r="K103" s="1411"/>
      <c r="L103" s="446"/>
      <c r="M103" s="446"/>
      <c r="N103" s="446"/>
      <c r="O103" s="446"/>
      <c r="P103" s="1411"/>
      <c r="Q103" s="446"/>
      <c r="R103" s="636"/>
      <c r="S103" s="409"/>
      <c r="T103" s="175"/>
      <c r="U103" s="175"/>
      <c r="V103" s="175"/>
      <c r="W103" s="175"/>
    </row>
    <row r="104" spans="1:23" s="11" customFormat="1" ht="18.95" customHeight="1">
      <c r="A104" s="1089">
        <v>98</v>
      </c>
      <c r="B104" s="446"/>
      <c r="C104" s="440"/>
      <c r="D104" s="440"/>
      <c r="E104" s="441"/>
      <c r="F104" s="444"/>
      <c r="G104" s="650"/>
      <c r="H104" s="650"/>
      <c r="I104" s="650"/>
      <c r="J104" s="446"/>
      <c r="K104" s="1411"/>
      <c r="L104" s="446"/>
      <c r="M104" s="446"/>
      <c r="N104" s="446"/>
      <c r="O104" s="446"/>
      <c r="P104" s="1411"/>
      <c r="Q104" s="446"/>
      <c r="R104" s="636"/>
      <c r="S104" s="409"/>
      <c r="T104" s="175"/>
      <c r="U104" s="175"/>
      <c r="V104" s="175"/>
      <c r="W104" s="175"/>
    </row>
    <row r="105" spans="1:23" s="11" customFormat="1" ht="18.95" customHeight="1">
      <c r="A105" s="1089">
        <v>99</v>
      </c>
      <c r="B105" s="446"/>
      <c r="C105" s="440"/>
      <c r="D105" s="440"/>
      <c r="E105" s="441"/>
      <c r="F105" s="444"/>
      <c r="G105" s="650"/>
      <c r="H105" s="650"/>
      <c r="I105" s="650"/>
      <c r="J105" s="446"/>
      <c r="K105" s="1411"/>
      <c r="L105" s="446"/>
      <c r="M105" s="446"/>
      <c r="N105" s="446"/>
      <c r="O105" s="446"/>
      <c r="P105" s="1411"/>
      <c r="Q105" s="446"/>
      <c r="R105" s="636"/>
      <c r="S105" s="409"/>
      <c r="T105" s="175"/>
      <c r="U105" s="175"/>
      <c r="V105" s="175"/>
      <c r="W105" s="175"/>
    </row>
    <row r="106" spans="1:23" s="11" customFormat="1" ht="18.95" customHeight="1">
      <c r="A106" s="1089">
        <v>100</v>
      </c>
      <c r="B106" s="446"/>
      <c r="C106" s="440"/>
      <c r="D106" s="440"/>
      <c r="E106" s="441"/>
      <c r="F106" s="444"/>
      <c r="G106" s="650"/>
      <c r="H106" s="650"/>
      <c r="I106" s="650"/>
      <c r="J106" s="446"/>
      <c r="K106" s="1411"/>
      <c r="L106" s="446"/>
      <c r="M106" s="446"/>
      <c r="N106" s="446"/>
      <c r="O106" s="446"/>
      <c r="P106" s="1411"/>
      <c r="Q106" s="446"/>
      <c r="R106" s="636"/>
      <c r="S106" s="409"/>
      <c r="T106" s="175"/>
      <c r="U106" s="175"/>
      <c r="V106" s="175"/>
      <c r="W106" s="175"/>
    </row>
    <row r="107" spans="1:23" s="11" customFormat="1" ht="18.95" customHeight="1">
      <c r="A107" s="1089">
        <v>101</v>
      </c>
      <c r="B107" s="446"/>
      <c r="C107" s="440"/>
      <c r="D107" s="440"/>
      <c r="E107" s="441"/>
      <c r="F107" s="444"/>
      <c r="G107" s="650"/>
      <c r="H107" s="650"/>
      <c r="I107" s="650"/>
      <c r="J107" s="446"/>
      <c r="K107" s="1411"/>
      <c r="L107" s="446"/>
      <c r="M107" s="446"/>
      <c r="N107" s="446"/>
      <c r="O107" s="446"/>
      <c r="P107" s="1411"/>
      <c r="Q107" s="446"/>
      <c r="R107" s="636"/>
      <c r="S107" s="409"/>
      <c r="T107" s="175"/>
      <c r="U107" s="175"/>
      <c r="V107" s="175"/>
      <c r="W107" s="175"/>
    </row>
    <row r="108" spans="1:23" s="11" customFormat="1" ht="18.95" customHeight="1">
      <c r="A108" s="1089">
        <v>102</v>
      </c>
      <c r="B108" s="446"/>
      <c r="C108" s="440"/>
      <c r="D108" s="440"/>
      <c r="E108" s="441"/>
      <c r="F108" s="444"/>
      <c r="G108" s="650"/>
      <c r="H108" s="650"/>
      <c r="I108" s="650"/>
      <c r="J108" s="446"/>
      <c r="K108" s="1411"/>
      <c r="L108" s="446"/>
      <c r="M108" s="446"/>
      <c r="N108" s="446"/>
      <c r="O108" s="446"/>
      <c r="P108" s="1411"/>
      <c r="Q108" s="446"/>
      <c r="R108" s="636"/>
      <c r="S108" s="409"/>
      <c r="T108" s="175"/>
      <c r="U108" s="175"/>
      <c r="V108" s="175"/>
      <c r="W108" s="175"/>
    </row>
    <row r="109" spans="1:23" s="11" customFormat="1" ht="18.95" customHeight="1">
      <c r="A109" s="1089">
        <v>103</v>
      </c>
      <c r="B109" s="446"/>
      <c r="C109" s="440"/>
      <c r="D109" s="440"/>
      <c r="E109" s="441"/>
      <c r="F109" s="444"/>
      <c r="G109" s="650"/>
      <c r="H109" s="650"/>
      <c r="I109" s="650"/>
      <c r="J109" s="446"/>
      <c r="K109" s="1411"/>
      <c r="L109" s="446"/>
      <c r="M109" s="446"/>
      <c r="N109" s="446"/>
      <c r="O109" s="446"/>
      <c r="P109" s="1411"/>
      <c r="Q109" s="446"/>
      <c r="R109" s="636"/>
      <c r="S109" s="409"/>
      <c r="T109" s="175"/>
      <c r="U109" s="175"/>
      <c r="V109" s="175"/>
      <c r="W109" s="175"/>
    </row>
    <row r="110" spans="1:23" s="11" customFormat="1" ht="18.95" customHeight="1">
      <c r="A110" s="1089">
        <v>104</v>
      </c>
      <c r="B110" s="446"/>
      <c r="C110" s="440"/>
      <c r="D110" s="440"/>
      <c r="E110" s="441"/>
      <c r="F110" s="444"/>
      <c r="G110" s="650"/>
      <c r="H110" s="650"/>
      <c r="I110" s="650"/>
      <c r="J110" s="446"/>
      <c r="K110" s="1411"/>
      <c r="L110" s="446"/>
      <c r="M110" s="446"/>
      <c r="N110" s="446"/>
      <c r="O110" s="446"/>
      <c r="P110" s="1411"/>
      <c r="Q110" s="446"/>
      <c r="R110" s="636"/>
      <c r="S110" s="409"/>
      <c r="T110" s="175"/>
      <c r="U110" s="175"/>
      <c r="V110" s="175"/>
      <c r="W110" s="175"/>
    </row>
    <row r="111" spans="1:23" s="11" customFormat="1" ht="18.95" customHeight="1">
      <c r="A111" s="1089">
        <v>105</v>
      </c>
      <c r="B111" s="446"/>
      <c r="C111" s="440"/>
      <c r="D111" s="440"/>
      <c r="E111" s="441"/>
      <c r="F111" s="444"/>
      <c r="G111" s="650"/>
      <c r="H111" s="650"/>
      <c r="I111" s="650"/>
      <c r="J111" s="446"/>
      <c r="K111" s="1411"/>
      <c r="L111" s="446"/>
      <c r="M111" s="446"/>
      <c r="N111" s="446"/>
      <c r="O111" s="446"/>
      <c r="P111" s="1411"/>
      <c r="Q111" s="446"/>
      <c r="R111" s="636"/>
      <c r="S111" s="409"/>
      <c r="T111" s="175"/>
      <c r="U111" s="175"/>
      <c r="V111" s="175"/>
      <c r="W111" s="175"/>
    </row>
    <row r="112" spans="1:23" s="11" customFormat="1" ht="18.95" customHeight="1">
      <c r="A112" s="1089">
        <v>106</v>
      </c>
      <c r="B112" s="446"/>
      <c r="C112" s="440"/>
      <c r="D112" s="440"/>
      <c r="E112" s="441"/>
      <c r="F112" s="444"/>
      <c r="G112" s="650"/>
      <c r="H112" s="650"/>
      <c r="I112" s="650"/>
      <c r="J112" s="446"/>
      <c r="K112" s="1411"/>
      <c r="L112" s="446"/>
      <c r="M112" s="446"/>
      <c r="N112" s="446"/>
      <c r="O112" s="446"/>
      <c r="P112" s="1411"/>
      <c r="Q112" s="446"/>
      <c r="R112" s="636"/>
      <c r="S112" s="409"/>
      <c r="T112" s="175"/>
      <c r="U112" s="175"/>
      <c r="V112" s="175"/>
      <c r="W112" s="175"/>
    </row>
    <row r="113" spans="1:23" s="11" customFormat="1" ht="18.95" customHeight="1">
      <c r="A113" s="1089">
        <v>107</v>
      </c>
      <c r="B113" s="446"/>
      <c r="C113" s="440"/>
      <c r="D113" s="440"/>
      <c r="E113" s="441"/>
      <c r="F113" s="444"/>
      <c r="G113" s="650"/>
      <c r="H113" s="650"/>
      <c r="I113" s="650"/>
      <c r="J113" s="446"/>
      <c r="K113" s="1411"/>
      <c r="L113" s="446"/>
      <c r="M113" s="446"/>
      <c r="N113" s="446"/>
      <c r="O113" s="446"/>
      <c r="P113" s="1411"/>
      <c r="Q113" s="446"/>
      <c r="R113" s="636"/>
      <c r="S113" s="409"/>
      <c r="T113" s="175"/>
      <c r="U113" s="175"/>
      <c r="V113" s="175"/>
      <c r="W113" s="175"/>
    </row>
    <row r="114" spans="1:23" s="11" customFormat="1" ht="18.95" customHeight="1">
      <c r="A114" s="1089">
        <v>108</v>
      </c>
      <c r="B114" s="446"/>
      <c r="C114" s="440"/>
      <c r="D114" s="440"/>
      <c r="E114" s="441"/>
      <c r="F114" s="444"/>
      <c r="G114" s="650"/>
      <c r="H114" s="650"/>
      <c r="I114" s="650"/>
      <c r="J114" s="446"/>
      <c r="K114" s="1411"/>
      <c r="L114" s="446"/>
      <c r="M114" s="446"/>
      <c r="N114" s="446"/>
      <c r="O114" s="446"/>
      <c r="P114" s="1411"/>
      <c r="Q114" s="446"/>
      <c r="R114" s="636"/>
      <c r="S114" s="409"/>
      <c r="T114" s="175"/>
      <c r="U114" s="175"/>
      <c r="V114" s="175"/>
      <c r="W114" s="175"/>
    </row>
    <row r="115" spans="1:23" s="11" customFormat="1" ht="18.95" customHeight="1">
      <c r="A115" s="1089">
        <v>109</v>
      </c>
      <c r="B115" s="446"/>
      <c r="C115" s="440"/>
      <c r="D115" s="440"/>
      <c r="E115" s="441"/>
      <c r="F115" s="444"/>
      <c r="G115" s="650"/>
      <c r="H115" s="650"/>
      <c r="I115" s="650"/>
      <c r="J115" s="446"/>
      <c r="K115" s="1411"/>
      <c r="L115" s="446"/>
      <c r="M115" s="446"/>
      <c r="N115" s="446"/>
      <c r="O115" s="446"/>
      <c r="P115" s="1411"/>
      <c r="Q115" s="446"/>
      <c r="R115" s="636"/>
      <c r="S115" s="409"/>
      <c r="T115" s="175"/>
      <c r="U115" s="175"/>
      <c r="V115" s="175"/>
      <c r="W115" s="175"/>
    </row>
    <row r="116" spans="1:23" s="11" customFormat="1" ht="18.95" customHeight="1">
      <c r="A116" s="1089">
        <v>110</v>
      </c>
      <c r="B116" s="446"/>
      <c r="C116" s="440"/>
      <c r="D116" s="440"/>
      <c r="E116" s="441"/>
      <c r="F116" s="444"/>
      <c r="G116" s="650"/>
      <c r="H116" s="650"/>
      <c r="I116" s="650"/>
      <c r="J116" s="446"/>
      <c r="K116" s="1411"/>
      <c r="L116" s="446"/>
      <c r="M116" s="446"/>
      <c r="N116" s="446"/>
      <c r="O116" s="446"/>
      <c r="P116" s="1411"/>
      <c r="Q116" s="446"/>
      <c r="R116" s="636"/>
      <c r="S116" s="409"/>
      <c r="T116" s="176"/>
      <c r="U116" s="176"/>
      <c r="V116" s="176"/>
      <c r="W116" s="176"/>
    </row>
    <row r="117" spans="1:23" s="11" customFormat="1" ht="18.95" customHeight="1">
      <c r="A117" s="1089">
        <v>111</v>
      </c>
      <c r="B117" s="446"/>
      <c r="C117" s="440"/>
      <c r="D117" s="440"/>
      <c r="E117" s="441"/>
      <c r="F117" s="444"/>
      <c r="G117" s="650"/>
      <c r="H117" s="650"/>
      <c r="I117" s="650"/>
      <c r="J117" s="446"/>
      <c r="K117" s="1411"/>
      <c r="L117" s="446"/>
      <c r="M117" s="446"/>
      <c r="N117" s="446"/>
      <c r="O117" s="446"/>
      <c r="P117" s="1411"/>
      <c r="Q117" s="446"/>
      <c r="R117" s="636"/>
      <c r="S117" s="409"/>
      <c r="T117" s="175"/>
      <c r="U117" s="175"/>
      <c r="V117" s="175"/>
      <c r="W117" s="175"/>
    </row>
    <row r="118" spans="1:23" s="11" customFormat="1" ht="18.95" customHeight="1">
      <c r="A118" s="1089">
        <v>112</v>
      </c>
      <c r="B118" s="446"/>
      <c r="C118" s="440"/>
      <c r="D118" s="440"/>
      <c r="E118" s="441"/>
      <c r="F118" s="444"/>
      <c r="G118" s="650"/>
      <c r="H118" s="650"/>
      <c r="I118" s="650"/>
      <c r="J118" s="446"/>
      <c r="K118" s="1411"/>
      <c r="L118" s="446"/>
      <c r="M118" s="446"/>
      <c r="N118" s="446"/>
      <c r="O118" s="446"/>
      <c r="P118" s="1411"/>
      <c r="Q118" s="446"/>
      <c r="R118" s="636"/>
      <c r="S118" s="409"/>
      <c r="T118" s="175"/>
      <c r="U118" s="175"/>
      <c r="V118" s="175"/>
      <c r="W118" s="175"/>
    </row>
    <row r="119" spans="1:23" s="11" customFormat="1" ht="18.95" customHeight="1">
      <c r="A119" s="1089">
        <v>113</v>
      </c>
      <c r="B119" s="446"/>
      <c r="C119" s="440"/>
      <c r="D119" s="440"/>
      <c r="E119" s="441"/>
      <c r="F119" s="444"/>
      <c r="G119" s="650"/>
      <c r="H119" s="650"/>
      <c r="I119" s="650"/>
      <c r="J119" s="446"/>
      <c r="K119" s="1411"/>
      <c r="L119" s="446"/>
      <c r="M119" s="446"/>
      <c r="N119" s="446"/>
      <c r="O119" s="446"/>
      <c r="P119" s="1411"/>
      <c r="Q119" s="446"/>
      <c r="R119" s="636"/>
      <c r="S119" s="409"/>
      <c r="T119" s="175"/>
      <c r="U119" s="175"/>
      <c r="V119" s="175"/>
      <c r="W119" s="175"/>
    </row>
    <row r="120" spans="1:23" s="11" customFormat="1" ht="18.95" customHeight="1">
      <c r="A120" s="1089">
        <v>114</v>
      </c>
      <c r="B120" s="446"/>
      <c r="C120" s="440"/>
      <c r="D120" s="440"/>
      <c r="E120" s="441"/>
      <c r="F120" s="444"/>
      <c r="G120" s="650"/>
      <c r="H120" s="650"/>
      <c r="I120" s="650"/>
      <c r="J120" s="446"/>
      <c r="K120" s="1411"/>
      <c r="L120" s="446"/>
      <c r="M120" s="446"/>
      <c r="N120" s="446"/>
      <c r="O120" s="446"/>
      <c r="P120" s="1411"/>
      <c r="Q120" s="446"/>
      <c r="R120" s="636"/>
      <c r="S120" s="409"/>
      <c r="T120" s="175"/>
      <c r="U120" s="175"/>
      <c r="V120" s="175"/>
      <c r="W120" s="175"/>
    </row>
    <row r="121" spans="1:23" s="11" customFormat="1" ht="18.95" customHeight="1">
      <c r="A121" s="1089">
        <v>115</v>
      </c>
      <c r="B121" s="446"/>
      <c r="C121" s="440"/>
      <c r="D121" s="440"/>
      <c r="E121" s="441"/>
      <c r="F121" s="444"/>
      <c r="G121" s="650"/>
      <c r="H121" s="650"/>
      <c r="I121" s="650"/>
      <c r="J121" s="446"/>
      <c r="K121" s="1411"/>
      <c r="L121" s="446"/>
      <c r="M121" s="446"/>
      <c r="N121" s="446"/>
      <c r="O121" s="446"/>
      <c r="P121" s="1411"/>
      <c r="Q121" s="446"/>
      <c r="R121" s="636"/>
      <c r="S121" s="409"/>
      <c r="T121" s="175"/>
      <c r="U121" s="175"/>
      <c r="V121" s="175"/>
      <c r="W121" s="175"/>
    </row>
    <row r="122" spans="1:23" s="11" customFormat="1" ht="18.95" customHeight="1">
      <c r="A122" s="1089">
        <v>116</v>
      </c>
      <c r="B122" s="446"/>
      <c r="C122" s="440"/>
      <c r="D122" s="440"/>
      <c r="E122" s="441"/>
      <c r="F122" s="444"/>
      <c r="G122" s="650"/>
      <c r="H122" s="650"/>
      <c r="I122" s="650"/>
      <c r="J122" s="446"/>
      <c r="K122" s="1411"/>
      <c r="L122" s="446"/>
      <c r="M122" s="446"/>
      <c r="N122" s="446"/>
      <c r="O122" s="446"/>
      <c r="P122" s="1411"/>
      <c r="Q122" s="446"/>
      <c r="R122" s="636"/>
      <c r="S122" s="409"/>
      <c r="T122" s="175"/>
      <c r="U122" s="175"/>
      <c r="V122" s="175"/>
      <c r="W122" s="175"/>
    </row>
    <row r="123" spans="1:23" s="11" customFormat="1" ht="18.95" customHeight="1">
      <c r="A123" s="1089">
        <v>117</v>
      </c>
      <c r="B123" s="446"/>
      <c r="C123" s="440"/>
      <c r="D123" s="440"/>
      <c r="E123" s="441"/>
      <c r="F123" s="444"/>
      <c r="G123" s="650"/>
      <c r="H123" s="650"/>
      <c r="I123" s="650"/>
      <c r="J123" s="446"/>
      <c r="K123" s="1411"/>
      <c r="L123" s="446"/>
      <c r="M123" s="446"/>
      <c r="N123" s="446"/>
      <c r="O123" s="446"/>
      <c r="P123" s="1411"/>
      <c r="Q123" s="446"/>
      <c r="R123" s="636"/>
      <c r="S123" s="409"/>
      <c r="T123" s="175"/>
      <c r="U123" s="175"/>
      <c r="V123" s="175"/>
      <c r="W123" s="175"/>
    </row>
    <row r="124" spans="1:23" s="11" customFormat="1" ht="18.95" customHeight="1">
      <c r="A124" s="1089">
        <v>118</v>
      </c>
      <c r="B124" s="446"/>
      <c r="C124" s="440"/>
      <c r="D124" s="440"/>
      <c r="E124" s="441"/>
      <c r="F124" s="444"/>
      <c r="G124" s="650"/>
      <c r="H124" s="650"/>
      <c r="I124" s="650"/>
      <c r="J124" s="446"/>
      <c r="K124" s="1411"/>
      <c r="L124" s="446"/>
      <c r="M124" s="446"/>
      <c r="N124" s="446"/>
      <c r="O124" s="446"/>
      <c r="P124" s="1411"/>
      <c r="Q124" s="446"/>
      <c r="R124" s="636"/>
      <c r="S124" s="409"/>
      <c r="T124" s="175"/>
      <c r="U124" s="175"/>
      <c r="V124" s="175"/>
      <c r="W124" s="175"/>
    </row>
    <row r="125" spans="1:23" s="11" customFormat="1" ht="18.95" customHeight="1">
      <c r="A125" s="1089">
        <v>119</v>
      </c>
      <c r="B125" s="446"/>
      <c r="C125" s="440"/>
      <c r="D125" s="440"/>
      <c r="E125" s="441"/>
      <c r="F125" s="444"/>
      <c r="G125" s="650"/>
      <c r="H125" s="650"/>
      <c r="I125" s="650"/>
      <c r="J125" s="446"/>
      <c r="K125" s="1411"/>
      <c r="L125" s="446"/>
      <c r="M125" s="446"/>
      <c r="N125" s="446"/>
      <c r="O125" s="446"/>
      <c r="P125" s="1411"/>
      <c r="Q125" s="446"/>
      <c r="R125" s="636"/>
      <c r="S125" s="409"/>
      <c r="T125" s="175"/>
      <c r="U125" s="175"/>
      <c r="V125" s="175"/>
      <c r="W125" s="175"/>
    </row>
    <row r="126" spans="1:23" s="11" customFormat="1" ht="18.95" customHeight="1">
      <c r="A126" s="1089">
        <v>120</v>
      </c>
      <c r="B126" s="446"/>
      <c r="C126" s="440"/>
      <c r="D126" s="440"/>
      <c r="E126" s="441"/>
      <c r="F126" s="444"/>
      <c r="G126" s="650"/>
      <c r="H126" s="650"/>
      <c r="I126" s="650"/>
      <c r="J126" s="446"/>
      <c r="K126" s="1411"/>
      <c r="L126" s="446"/>
      <c r="M126" s="446"/>
      <c r="N126" s="446"/>
      <c r="O126" s="446"/>
      <c r="P126" s="1411"/>
      <c r="Q126" s="446"/>
      <c r="R126" s="636"/>
      <c r="S126" s="409"/>
      <c r="T126" s="175"/>
      <c r="U126" s="175"/>
      <c r="V126" s="175"/>
      <c r="W126" s="175"/>
    </row>
    <row r="127" spans="1:23" s="11" customFormat="1" ht="18.95" customHeight="1">
      <c r="A127" s="1089">
        <v>121</v>
      </c>
      <c r="B127" s="446"/>
      <c r="C127" s="440"/>
      <c r="D127" s="440"/>
      <c r="E127" s="441"/>
      <c r="F127" s="444"/>
      <c r="G127" s="650"/>
      <c r="H127" s="650"/>
      <c r="I127" s="650"/>
      <c r="J127" s="446"/>
      <c r="K127" s="1411"/>
      <c r="L127" s="446"/>
      <c r="M127" s="446"/>
      <c r="N127" s="446"/>
      <c r="O127" s="446"/>
      <c r="P127" s="1411"/>
      <c r="Q127" s="446"/>
      <c r="R127" s="636"/>
      <c r="S127" s="409"/>
      <c r="T127" s="175"/>
      <c r="U127" s="175"/>
      <c r="V127" s="175"/>
      <c r="W127" s="175"/>
    </row>
    <row r="128" spans="1:23" s="11" customFormat="1" ht="18.95" customHeight="1">
      <c r="A128" s="1089">
        <v>122</v>
      </c>
      <c r="B128" s="446"/>
      <c r="C128" s="440"/>
      <c r="D128" s="440"/>
      <c r="E128" s="441"/>
      <c r="F128" s="444"/>
      <c r="G128" s="650"/>
      <c r="H128" s="650"/>
      <c r="I128" s="650"/>
      <c r="J128" s="446"/>
      <c r="K128" s="1411"/>
      <c r="L128" s="446"/>
      <c r="M128" s="446"/>
      <c r="N128" s="446"/>
      <c r="O128" s="446"/>
      <c r="P128" s="1411"/>
      <c r="Q128" s="446"/>
      <c r="R128" s="636"/>
      <c r="S128" s="409"/>
      <c r="T128" s="175"/>
      <c r="U128" s="175"/>
      <c r="V128" s="175"/>
      <c r="W128" s="175"/>
    </row>
    <row r="129" spans="1:23" s="11" customFormat="1" ht="18.95" customHeight="1">
      <c r="A129" s="1089">
        <v>123</v>
      </c>
      <c r="B129" s="446"/>
      <c r="C129" s="440"/>
      <c r="D129" s="440"/>
      <c r="E129" s="441"/>
      <c r="F129" s="444"/>
      <c r="G129" s="650"/>
      <c r="H129" s="650"/>
      <c r="I129" s="650"/>
      <c r="J129" s="446"/>
      <c r="K129" s="1411"/>
      <c r="L129" s="446"/>
      <c r="M129" s="446"/>
      <c r="N129" s="446"/>
      <c r="O129" s="446"/>
      <c r="P129" s="1411"/>
      <c r="Q129" s="446"/>
      <c r="R129" s="636"/>
      <c r="S129" s="409"/>
      <c r="T129" s="175"/>
      <c r="U129" s="175"/>
      <c r="V129" s="175"/>
      <c r="W129" s="175"/>
    </row>
    <row r="130" spans="1:23" s="11" customFormat="1" ht="18.95" customHeight="1">
      <c r="A130" s="1089">
        <v>124</v>
      </c>
      <c r="B130" s="446"/>
      <c r="C130" s="440"/>
      <c r="D130" s="440"/>
      <c r="E130" s="441"/>
      <c r="F130" s="444"/>
      <c r="G130" s="650"/>
      <c r="H130" s="650"/>
      <c r="I130" s="650"/>
      <c r="J130" s="446"/>
      <c r="K130" s="1411"/>
      <c r="L130" s="446"/>
      <c r="M130" s="446"/>
      <c r="N130" s="446"/>
      <c r="O130" s="446"/>
      <c r="P130" s="1411"/>
      <c r="Q130" s="446"/>
      <c r="R130" s="636"/>
      <c r="S130" s="409"/>
      <c r="T130" s="175"/>
      <c r="U130" s="175"/>
      <c r="V130" s="175"/>
      <c r="W130" s="175"/>
    </row>
    <row r="131" spans="1:23" s="11" customFormat="1" ht="18.95" customHeight="1">
      <c r="A131" s="1089">
        <v>125</v>
      </c>
      <c r="B131" s="446"/>
      <c r="C131" s="440"/>
      <c r="D131" s="440"/>
      <c r="E131" s="441"/>
      <c r="F131" s="444"/>
      <c r="G131" s="650"/>
      <c r="H131" s="650"/>
      <c r="I131" s="650"/>
      <c r="J131" s="446"/>
      <c r="K131" s="1411"/>
      <c r="L131" s="446"/>
      <c r="M131" s="446"/>
      <c r="N131" s="446"/>
      <c r="O131" s="446"/>
      <c r="P131" s="1411"/>
      <c r="Q131" s="446"/>
      <c r="R131" s="636"/>
      <c r="S131" s="409"/>
      <c r="T131" s="175"/>
      <c r="U131" s="175"/>
      <c r="V131" s="175"/>
      <c r="W131" s="175"/>
    </row>
    <row r="132" spans="1:23" s="11" customFormat="1" ht="18.95" customHeight="1">
      <c r="A132" s="1089">
        <v>126</v>
      </c>
      <c r="B132" s="446"/>
      <c r="C132" s="440"/>
      <c r="D132" s="440"/>
      <c r="E132" s="441"/>
      <c r="F132" s="444"/>
      <c r="G132" s="650"/>
      <c r="H132" s="650"/>
      <c r="I132" s="650"/>
      <c r="J132" s="446"/>
      <c r="K132" s="1411"/>
      <c r="L132" s="446"/>
      <c r="M132" s="446"/>
      <c r="N132" s="446"/>
      <c r="O132" s="446"/>
      <c r="P132" s="1411"/>
      <c r="Q132" s="446"/>
      <c r="R132" s="636"/>
      <c r="S132" s="409"/>
      <c r="T132" s="175"/>
      <c r="U132" s="175"/>
      <c r="V132" s="175"/>
      <c r="W132" s="175"/>
    </row>
    <row r="133" spans="1:23" s="11" customFormat="1" ht="18.95" customHeight="1">
      <c r="A133" s="1089">
        <v>127</v>
      </c>
      <c r="B133" s="446"/>
      <c r="C133" s="440"/>
      <c r="D133" s="440"/>
      <c r="E133" s="441"/>
      <c r="F133" s="444"/>
      <c r="G133" s="650"/>
      <c r="H133" s="650"/>
      <c r="I133" s="650"/>
      <c r="J133" s="446"/>
      <c r="K133" s="1411"/>
      <c r="L133" s="446"/>
      <c r="M133" s="446"/>
      <c r="N133" s="446"/>
      <c r="O133" s="446"/>
      <c r="P133" s="1411"/>
      <c r="Q133" s="446"/>
      <c r="R133" s="636"/>
      <c r="S133" s="409"/>
      <c r="T133" s="175"/>
      <c r="U133" s="175"/>
      <c r="V133" s="175"/>
      <c r="W133" s="175"/>
    </row>
    <row r="134" spans="1:23" s="11" customFormat="1" ht="18.95" customHeight="1">
      <c r="A134" s="1089">
        <v>128</v>
      </c>
      <c r="B134" s="446"/>
      <c r="C134" s="440"/>
      <c r="D134" s="440"/>
      <c r="E134" s="441"/>
      <c r="F134" s="444"/>
      <c r="G134" s="650"/>
      <c r="H134" s="650"/>
      <c r="I134" s="650"/>
      <c r="J134" s="446"/>
      <c r="K134" s="1411"/>
      <c r="L134" s="446"/>
      <c r="M134" s="446"/>
      <c r="N134" s="446"/>
      <c r="O134" s="446"/>
      <c r="P134" s="1411"/>
      <c r="Q134" s="446"/>
      <c r="R134" s="636"/>
      <c r="S134" s="409"/>
      <c r="T134" s="175"/>
      <c r="U134" s="175"/>
      <c r="V134" s="175"/>
      <c r="W134" s="175"/>
    </row>
    <row r="135" spans="1:23">
      <c r="C135" s="378"/>
    </row>
    <row r="136" spans="1:23">
      <c r="C136" s="378"/>
    </row>
    <row r="137" spans="1:23">
      <c r="C137" s="378"/>
    </row>
    <row r="138" spans="1:23">
      <c r="C138" s="379"/>
    </row>
    <row r="139" spans="1:23">
      <c r="C139" s="379"/>
    </row>
    <row r="140" spans="1:23">
      <c r="C140" s="379"/>
    </row>
    <row r="141" spans="1:23">
      <c r="C141" s="379"/>
    </row>
    <row r="142" spans="1:23">
      <c r="C142" s="378"/>
    </row>
    <row r="143" spans="1:23">
      <c r="C143" s="378"/>
    </row>
    <row r="144" spans="1:23">
      <c r="C144" s="378"/>
    </row>
    <row r="145" spans="3:3">
      <c r="C145" s="378"/>
    </row>
    <row r="146" spans="3:3">
      <c r="C146" s="378"/>
    </row>
    <row r="147" spans="3:3">
      <c r="C147" s="379"/>
    </row>
    <row r="148" spans="3:3">
      <c r="C148" s="379"/>
    </row>
    <row r="149" spans="3:3">
      <c r="C149" s="379"/>
    </row>
    <row r="150" spans="3:3">
      <c r="C150" s="379"/>
    </row>
  </sheetData>
  <mergeCells count="1">
    <mergeCell ref="P3:R5"/>
  </mergeCells>
  <phoneticPr fontId="0" type="noConversion"/>
  <conditionalFormatting sqref="A7:A134 C135:C150">
    <cfRule type="expression" dxfId="479" priority="6" stopIfTrue="1">
      <formula>$T7&gt;=1</formula>
    </cfRule>
  </conditionalFormatting>
  <conditionalFormatting sqref="C56:C61 C126:C131 C111:E111 D105:E109 C105:C110 C132:E134 C118:E118 D112:E116 D119:E123 C119:C124 C125:E125 D39:E39 C39:C40 D126:E130 C41:E41 C48:E48 D42:E46 C42:C47 C55:E55 D49:E53 C49:C54 C62:E62 D56:E60 C84:C89 D63:E67 C63:C68 C69:E69 C76:E76 D70:E74 C70:C75 C83:E83 D77:E81 C77:C82 C90:E90 D84:E88 C112:C117 D91:E95 C91:C96 C97:E97 C104:E104 D98:E102 C98:C103 C28:C33 D22:E25 C27:E27 C22:C26 C34:E38 D28:E32">
    <cfRule type="expression" dxfId="478" priority="7" stopIfTrue="1">
      <formula>$U22&gt;=1</formula>
    </cfRule>
  </conditionalFormatting>
  <conditionalFormatting sqref="C13:E21">
    <cfRule type="expression" dxfId="477" priority="8" stopIfTrue="1">
      <formula>$S13&gt;=1</formula>
    </cfRule>
  </conditionalFormatting>
  <conditionalFormatting sqref="D130:E132 C123:E129 C134:E134 D108:E110 C101:E107 C119:C122 D119:E121 C112:E118 C39:E41 C42:C45 D42:E44 C130:C133 C53:C56 D53:E55 C46:E52 C64:C67 D64:E66 C57:E63 C75:C78 D75:E77 C68:E74 C86:C89 D86:E88 C79:E85 C97:C100 D97:E99 C90:E96 C108:C111">
    <cfRule type="expression" dxfId="476" priority="5" stopIfTrue="1">
      <formula>$S39&gt;=1</formula>
    </cfRule>
  </conditionalFormatting>
  <conditionalFormatting sqref="D27:E32 D34:E38 C22:C38 D22:E25">
    <cfRule type="expression" dxfId="475" priority="4" stopIfTrue="1">
      <formula>$U22&gt;=1</formula>
    </cfRule>
  </conditionalFormatting>
  <conditionalFormatting sqref="C12">
    <cfRule type="expression" dxfId="474" priority="14" stopIfTrue="1">
      <formula>$S9&gt;=1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drawing r:id="rId2"/>
  <legacyDrawing r:id="rId3"/>
</worksheet>
</file>

<file path=xl/worksheets/sheet11.xml><?xml version="1.0" encoding="utf-8"?>
<worksheet xmlns="http://schemas.openxmlformats.org/spreadsheetml/2006/main" xmlns:r="http://schemas.openxmlformats.org/officeDocument/2006/relationships">
  <sheetPr codeName="Sheet131">
    <pageSetUpPr fitToPage="1"/>
  </sheetPr>
  <dimension ref="A1:AJ79"/>
  <sheetViews>
    <sheetView showGridLines="0" showZeros="0" workbookViewId="0">
      <selection activeCell="L8" sqref="L8"/>
    </sheetView>
  </sheetViews>
  <sheetFormatPr defaultRowHeight="12.75"/>
  <cols>
    <col min="1" max="2" width="3.28515625" customWidth="1"/>
    <col min="3" max="3" width="4.7109375" customWidth="1"/>
    <col min="4" max="4" width="4.28515625" customWidth="1"/>
    <col min="5" max="5" width="12.7109375" customWidth="1"/>
    <col min="6" max="6" width="2.7109375" customWidth="1"/>
    <col min="7" max="7" width="7.7109375" customWidth="1"/>
    <col min="8" max="8" width="6.140625" customWidth="1"/>
    <col min="9" max="9" width="2.5703125" style="857" customWidth="1"/>
    <col min="10" max="10" width="10.7109375" customWidth="1"/>
    <col min="11" max="11" width="2.42578125" style="857" customWidth="1"/>
    <col min="12" max="12" width="10.7109375" customWidth="1"/>
    <col min="13" max="13" width="1.7109375" style="89" customWidth="1"/>
    <col min="14" max="14" width="10.7109375" customWidth="1"/>
    <col min="15" max="15" width="1.7109375" style="88" customWidth="1"/>
    <col min="16" max="16" width="10.7109375" customWidth="1"/>
    <col min="17" max="17" width="4.5703125" style="89" customWidth="1"/>
    <col min="18" max="18" width="1.7109375" hidden="1" customWidth="1"/>
    <col min="19" max="19" width="8.7109375" hidden="1" customWidth="1"/>
    <col min="20" max="20" width="8.28515625" hidden="1" customWidth="1"/>
    <col min="21" max="21" width="9.140625" style="916"/>
    <col min="22" max="22" width="4.42578125" customWidth="1"/>
    <col min="27" max="27" width="11.85546875" customWidth="1"/>
    <col min="28" max="30" width="9.140625" hidden="1" customWidth="1"/>
    <col min="31" max="31" width="10.42578125" customWidth="1"/>
    <col min="32" max="32" width="9.140625" style="1406"/>
    <col min="35" max="35" width="9.85546875" customWidth="1"/>
  </cols>
  <sheetData>
    <row r="1" spans="1:32" s="90" customFormat="1" ht="21.75" customHeight="1">
      <c r="A1" s="930">
        <f>'vnos podatkov'!$A$6</f>
        <v>0</v>
      </c>
      <c r="B1" s="50"/>
      <c r="C1" s="91"/>
      <c r="D1" s="91"/>
      <c r="E1" s="91"/>
      <c r="F1" s="91"/>
      <c r="G1" s="91"/>
      <c r="H1" s="149"/>
      <c r="I1" s="91"/>
      <c r="J1" s="157" t="s">
        <v>106</v>
      </c>
      <c r="K1" s="79"/>
      <c r="L1" s="51"/>
      <c r="M1" s="92"/>
      <c r="N1" s="92" t="s">
        <v>332</v>
      </c>
      <c r="O1" s="92"/>
      <c r="P1" s="91"/>
      <c r="Q1" s="92"/>
      <c r="U1" s="915"/>
      <c r="V1" s="906">
        <f>'vnos podatkov'!$A$6</f>
        <v>0</v>
      </c>
      <c r="AF1" s="1405"/>
    </row>
    <row r="2" spans="1:32" s="64" customFormat="1" ht="15">
      <c r="A2" s="941">
        <f>'vnos podatkov'!$A$8</f>
        <v>0</v>
      </c>
      <c r="B2" s="53">
        <f>'vnos podatkov'!$B$8</f>
        <v>0</v>
      </c>
      <c r="C2" s="895">
        <f>'vnos podatkov'!$C$8</f>
        <v>0</v>
      </c>
      <c r="D2" s="53"/>
      <c r="E2" s="53"/>
      <c r="F2" s="93"/>
      <c r="G2" s="67"/>
      <c r="H2" s="67"/>
      <c r="I2" s="67"/>
      <c r="J2" s="157" t="s">
        <v>215</v>
      </c>
      <c r="K2" s="79"/>
      <c r="L2" s="79"/>
      <c r="M2" s="94"/>
      <c r="N2" s="67"/>
      <c r="O2" s="94"/>
      <c r="P2" s="67"/>
      <c r="Q2" s="94"/>
      <c r="U2" s="916"/>
      <c r="V2" s="988">
        <f>'vnos podatkov'!$A$8</f>
        <v>0</v>
      </c>
      <c r="W2" s="861">
        <f>'vnos podatkov'!$B$8</f>
        <v>0</v>
      </c>
      <c r="X2" s="861">
        <f>'vnos podatkov'!$C$8</f>
        <v>0</v>
      </c>
      <c r="Y2" s="987">
        <f>'vnos podatkov'!$A$10</f>
        <v>0</v>
      </c>
      <c r="AF2" s="1406"/>
    </row>
    <row r="3" spans="1:32" s="16" customFormat="1" ht="11.25" customHeight="1">
      <c r="A3" s="42" t="s">
        <v>388</v>
      </c>
      <c r="B3" s="42"/>
      <c r="C3" s="42"/>
      <c r="D3" s="42" t="s">
        <v>68</v>
      </c>
      <c r="E3" s="42"/>
      <c r="F3" s="1666" t="s">
        <v>76</v>
      </c>
      <c r="G3" s="1666"/>
      <c r="H3" s="42"/>
      <c r="I3" s="855"/>
      <c r="J3" s="153" t="s">
        <v>123</v>
      </c>
      <c r="K3" s="855"/>
      <c r="L3" s="42" t="s">
        <v>83</v>
      </c>
      <c r="M3" s="855"/>
      <c r="N3" s="153" t="s">
        <v>500</v>
      </c>
      <c r="O3" s="855"/>
      <c r="P3" s="42"/>
      <c r="Q3" s="859" t="s">
        <v>102</v>
      </c>
      <c r="U3" s="896"/>
      <c r="V3" s="904" t="s">
        <v>363</v>
      </c>
      <c r="W3" s="907"/>
      <c r="X3" s="908"/>
      <c r="Y3" s="909"/>
      <c r="Z3" s="867"/>
      <c r="AA3" s="872"/>
      <c r="AB3" s="872"/>
      <c r="AC3" s="872"/>
      <c r="AD3" s="872"/>
      <c r="AE3" s="56"/>
      <c r="AF3" s="1407"/>
    </row>
    <row r="4" spans="1:32" s="27" customFormat="1" ht="11.25" customHeight="1" thickBot="1">
      <c r="A4" s="1375">
        <f>'vnos podatkov'!$D$8</f>
        <v>0</v>
      </c>
      <c r="B4" s="1375"/>
      <c r="C4" s="1375"/>
      <c r="D4" s="1375">
        <f>'vnos podatkov'!$A$10</f>
        <v>0</v>
      </c>
      <c r="E4" s="624"/>
      <c r="F4" s="1682">
        <f>'vnos podatkov'!$C$10</f>
        <v>0</v>
      </c>
      <c r="G4" s="1682"/>
      <c r="H4" s="624"/>
      <c r="I4" s="624"/>
      <c r="J4" s="1377">
        <f>'vnos podatkov'!$D$10</f>
        <v>0</v>
      </c>
      <c r="K4" s="624"/>
      <c r="L4" s="1378">
        <f>'vnos podatkov'!$B$10</f>
        <v>0</v>
      </c>
      <c r="M4" s="624"/>
      <c r="N4" s="1423">
        <f>COUNTIF(C7:C69,"&gt;0")</f>
        <v>0</v>
      </c>
      <c r="O4" s="624"/>
      <c r="P4" s="624"/>
      <c r="Q4" s="1379">
        <f>'vnos podatkov'!$E$10</f>
        <v>0</v>
      </c>
      <c r="U4" s="917"/>
      <c r="V4" s="863"/>
      <c r="W4" s="863"/>
      <c r="X4" s="863"/>
      <c r="Y4" s="866"/>
      <c r="Z4" s="866"/>
      <c r="AA4" s="866"/>
      <c r="AB4" s="866"/>
      <c r="AC4" s="866"/>
      <c r="AD4" s="866"/>
      <c r="AE4" s="866"/>
      <c r="AF4" s="1408"/>
    </row>
    <row r="5" spans="1:32" s="16" customFormat="1" ht="11.25">
      <c r="A5" s="484"/>
      <c r="B5" s="467" t="s">
        <v>84</v>
      </c>
      <c r="C5" s="467" t="s">
        <v>126</v>
      </c>
      <c r="D5" s="467" t="s">
        <v>79</v>
      </c>
      <c r="E5" s="467" t="s">
        <v>71</v>
      </c>
      <c r="F5" s="489" t="s">
        <v>72</v>
      </c>
      <c r="G5" s="489"/>
      <c r="H5" s="489" t="s">
        <v>76</v>
      </c>
      <c r="I5" s="489"/>
      <c r="J5" s="467" t="s">
        <v>86</v>
      </c>
      <c r="K5" s="467"/>
      <c r="L5" s="467" t="s">
        <v>107</v>
      </c>
      <c r="M5" s="503"/>
      <c r="N5" s="467"/>
      <c r="O5" s="503"/>
      <c r="P5" s="467"/>
      <c r="Q5" s="470"/>
      <c r="U5" s="896"/>
      <c r="V5" s="854" t="s">
        <v>353</v>
      </c>
      <c r="W5" s="620" t="s">
        <v>71</v>
      </c>
      <c r="X5" s="860" t="s">
        <v>72</v>
      </c>
      <c r="Y5" s="867" t="s">
        <v>352</v>
      </c>
      <c r="Z5" s="403" t="s">
        <v>361</v>
      </c>
      <c r="AA5" s="403" t="s">
        <v>369</v>
      </c>
      <c r="AB5" s="403"/>
      <c r="AC5" s="403"/>
      <c r="AD5" s="403"/>
      <c r="AE5" s="1005" t="s">
        <v>355</v>
      </c>
      <c r="AF5" s="1407"/>
    </row>
    <row r="6" spans="1:32" s="16" customFormat="1" ht="3.75" customHeight="1" thickBot="1">
      <c r="A6" s="499"/>
      <c r="B6" s="96"/>
      <c r="C6" s="56"/>
      <c r="D6" s="96"/>
      <c r="E6" s="97"/>
      <c r="F6" s="97"/>
      <c r="G6" s="98"/>
      <c r="H6" s="97"/>
      <c r="I6" s="96"/>
      <c r="J6" s="96"/>
      <c r="K6" s="96"/>
      <c r="L6" s="96"/>
      <c r="M6" s="99"/>
      <c r="N6" s="96"/>
      <c r="O6" s="99"/>
      <c r="P6" s="96"/>
      <c r="Q6" s="100"/>
      <c r="U6" s="896"/>
      <c r="V6" s="875"/>
      <c r="W6" s="876"/>
      <c r="X6" s="877"/>
      <c r="Y6" s="878"/>
      <c r="Z6" s="879"/>
      <c r="AA6" s="879"/>
      <c r="AB6" s="879"/>
      <c r="AC6" s="879"/>
      <c r="AD6" s="879"/>
      <c r="AE6" s="1006"/>
      <c r="AF6" s="1407"/>
    </row>
    <row r="7" spans="1:32" s="33" customFormat="1" ht="10.5" customHeight="1">
      <c r="A7" s="500">
        <v>1</v>
      </c>
      <c r="B7" s="103" t="str">
        <f>UPPER(IF($D7="","",VLOOKUP($D7,'m kvalifikacije žrebna lista'!$A$7:$R$38,17)))</f>
        <v/>
      </c>
      <c r="C7" s="103" t="str">
        <f>(IF($D7="","",VLOOKUP($D7,'m kvalifikacije žrebna lista'!$A$7:$R$38,2)))</f>
        <v/>
      </c>
      <c r="D7" s="102"/>
      <c r="E7" s="103" t="str">
        <f>UPPER(IF($D7="","",VLOOKUP($D7,'m kvalifikacije žrebna lista'!$A$7:$R$38,3)))</f>
        <v/>
      </c>
      <c r="F7" s="103" t="str">
        <f>PROPER(IF($D7="","",VLOOKUP($D7,'m kvalifikacije žrebna lista'!$A$7:$R$38,4)))</f>
        <v/>
      </c>
      <c r="G7" s="103"/>
      <c r="H7" s="103" t="str">
        <f>UPPER(IF($D7="","",VLOOKUP($D7,'m kvalifikacije žrebna lista'!$A$7:$R$38,5)))</f>
        <v/>
      </c>
      <c r="I7" s="251" t="str">
        <f>IF($D7="","",VLOOKUP($D7,'m kvalifikacije žrebna lista'!$A$7:$R$38,14))</f>
        <v/>
      </c>
      <c r="J7" s="104"/>
      <c r="K7" s="252"/>
      <c r="L7" s="104"/>
      <c r="M7" s="104"/>
      <c r="N7" s="105"/>
      <c r="O7" s="106"/>
      <c r="P7" s="107"/>
      <c r="Q7" s="108"/>
      <c r="R7" s="109"/>
      <c r="T7" s="110" t="str">
        <f>'glavni sodniki'!P21</f>
        <v>Sodnik</v>
      </c>
      <c r="U7" s="896" t="str">
        <f>IF($D7="","",VLOOKUP($D7,'m kvalifikacije žrebna lista'!$A$7:$R$38,2))</f>
        <v/>
      </c>
      <c r="V7" s="620">
        <v>1</v>
      </c>
      <c r="W7" s="620" t="str">
        <f>UPPER(IF($D$7="","",VLOOKUP($D$7,'m kvalifikacije žrebna lista'!$A$7:$R$38,3)))</f>
        <v/>
      </c>
      <c r="X7" s="620" t="str">
        <f>PROPER(IF($D$7="","",VLOOKUP($D$7,'m kvalifikacije žrebna lista'!$A$7:$R$38,4)))</f>
        <v/>
      </c>
      <c r="Y7" s="899" t="str">
        <f t="shared" ref="Y7:Y38" si="0">IF(W7="","",IF($Q$62=1,9,IF($Q$62=2,6,IF($Q$62=3,3,""))))</f>
        <v/>
      </c>
      <c r="Z7" s="897" t="str">
        <f>IF($W7="","",IF(AND($Q$62=1,$U$8=$U$7),3,IF(AND($Q$62=2,$U$8=$U$7),2,IF(AND($Q$62=3,$U$8=$U$7),1,""))))</f>
        <v/>
      </c>
      <c r="AA7" s="900" t="str">
        <f>IF($W7="","",IF(AND($Q$62=1,$U$10=$U$8,$U$8=$U$7),3,IF(AND($Q$62=2,$U$10=$U$8,$U$8=$U$7),2,IF(AND($Q$62=3,$U$10=$U$8,$U$8=$U$7),1,""))))</f>
        <v/>
      </c>
      <c r="AB7" s="403"/>
      <c r="AC7" s="403"/>
      <c r="AD7" s="403"/>
      <c r="AE7" s="1007">
        <f>IF($C$2="B turnir",SUM(Y7:AD7)*0.1,SUM(Y7:AD7))</f>
        <v>0</v>
      </c>
      <c r="AF7" s="1407"/>
    </row>
    <row r="8" spans="1:32" s="33" customFormat="1" ht="9.6" customHeight="1">
      <c r="A8" s="501"/>
      <c r="B8" s="111"/>
      <c r="C8" s="111"/>
      <c r="D8" s="111"/>
      <c r="E8" s="112"/>
      <c r="F8" s="112"/>
      <c r="G8" s="113"/>
      <c r="H8" s="114" t="s">
        <v>151</v>
      </c>
      <c r="I8" s="115"/>
      <c r="J8" s="116" t="str">
        <f>UPPER(IF(OR(I8="a",I8="as"),E7,IF(OR(I8="b",I8="bs"),E9,)))</f>
        <v/>
      </c>
      <c r="K8" s="1112">
        <f>IF(OR(I8="a",I8="as"),I7,IF(OR(I8="b",I8="bs"),I9,))</f>
        <v>0</v>
      </c>
      <c r="L8" s="104"/>
      <c r="M8" s="104"/>
      <c r="N8" s="105"/>
      <c r="O8" s="106"/>
      <c r="P8" s="107"/>
      <c r="Q8" s="108"/>
      <c r="R8" s="109"/>
      <c r="T8" s="117" t="str">
        <f>'glavni sodniki'!P22</f>
        <v xml:space="preserve"> </v>
      </c>
      <c r="U8" s="896" t="str">
        <f>IF(OR(I8="a",I8="as"),C7,IF(OR(I8="b",I8="bs"),C9,""))</f>
        <v/>
      </c>
      <c r="V8" s="886">
        <v>2</v>
      </c>
      <c r="W8" s="887" t="str">
        <f>UPPER(IF($D$9="","",VLOOKUP($D$9,'m kvalifikacije žrebna lista'!$A$7:$R$38,3)))</f>
        <v/>
      </c>
      <c r="X8" s="887" t="str">
        <f>PROPER(IF($D$9="","",VLOOKUP($D$9,'m kvalifikacije žrebna lista'!$A$7:$R$38,4)))</f>
        <v/>
      </c>
      <c r="Y8" s="888" t="str">
        <f t="shared" si="0"/>
        <v/>
      </c>
      <c r="Z8" s="902" t="str">
        <f>IF(W8="","",IF(AND($Q$62=1,$U8=$U$9),3,IF(AND($Q$62=2,$U$8=$U$9),2,IF(AND($Q$62=3,$U$8=$U$9),1,""))))</f>
        <v/>
      </c>
      <c r="AA8" s="902" t="str">
        <f>IF($W8="","",IF(AND($Q$62=1,$U$10=$U$8,$U$8=$U$9),3,IF(AND($Q$62=2,$U$10=$U$8,$U$8=$U$9),2,IF(AND($Q$62=3,$U$10=$U$8,$U$8=$U$9),1,""))))</f>
        <v/>
      </c>
      <c r="AB8" s="888"/>
      <c r="AC8" s="888"/>
      <c r="AD8" s="888"/>
      <c r="AE8" s="1008">
        <f t="shared" ref="AE8:AE38" si="1">IF($C$2="B turnir",SUM(Y8:AD8)*0.1,SUM(Y8:AD8))</f>
        <v>0</v>
      </c>
      <c r="AF8" s="1407"/>
    </row>
    <row r="9" spans="1:32" s="33" customFormat="1" ht="9.6" customHeight="1">
      <c r="A9" s="501">
        <v>2</v>
      </c>
      <c r="B9" s="101" t="str">
        <f>UPPER(IF($D9="","",VLOOKUP($D9,'m kvalifikacije žrebna lista'!$A$7:$R$38,17)))</f>
        <v/>
      </c>
      <c r="C9" s="101" t="str">
        <f>(IF($D9="","",VLOOKUP($D9,'m kvalifikacije žrebna lista'!$A$7:$R$38,2)))</f>
        <v/>
      </c>
      <c r="D9" s="102"/>
      <c r="E9" s="118" t="str">
        <f>UPPER(IF($D9="","",VLOOKUP($D9,'m kvalifikacije žrebna lista'!$A$7:$R$38,3)))</f>
        <v/>
      </c>
      <c r="F9" s="118" t="str">
        <f>PROPER(IF($D9="","",VLOOKUP($D9,'m kvalifikacije žrebna lista'!$A$7:$R$38,4)))</f>
        <v/>
      </c>
      <c r="G9" s="118"/>
      <c r="H9" s="118" t="str">
        <f>UPPER(IF($D9="","",VLOOKUP($D9,'m kvalifikacije žrebna lista'!$A$7:$R$38,5)))</f>
        <v/>
      </c>
      <c r="I9" s="263" t="str">
        <f>IF($D9="","",VLOOKUP($D9,'m kvalifikacije žrebna lista'!$A$7:$R$38,14))</f>
        <v/>
      </c>
      <c r="J9" s="1404"/>
      <c r="K9" s="269"/>
      <c r="L9" s="104"/>
      <c r="M9" s="104"/>
      <c r="N9" s="105"/>
      <c r="O9" s="106"/>
      <c r="P9" s="107"/>
      <c r="Q9" s="108"/>
      <c r="R9" s="109"/>
      <c r="T9" s="117" t="str">
        <f>'glavni sodniki'!P23</f>
        <v xml:space="preserve"> </v>
      </c>
      <c r="U9" s="896" t="str">
        <f>IF($D9="","",VLOOKUP($D9,'m kvalifikacije žrebna lista'!$A$7:$R$38,2))</f>
        <v/>
      </c>
      <c r="V9" s="620">
        <v>3</v>
      </c>
      <c r="W9" s="620" t="str">
        <f>UPPER(IF($D$11="","",VLOOKUP($D$11,'m kvalifikacije žrebna lista'!$A$7:$R$38,3)))</f>
        <v/>
      </c>
      <c r="X9" s="620" t="str">
        <f>PROPER(IF($D$11="","",VLOOKUP($D$11,'m kvalifikacije žrebna lista'!$A$7:$R$38,4)))</f>
        <v/>
      </c>
      <c r="Y9" s="403" t="str">
        <f t="shared" si="0"/>
        <v/>
      </c>
      <c r="Z9" s="903" t="str">
        <f>IF(W9="","",IF(AND($Q$62=1,$U$12=$U$11),3,IF(AND($Q$62=2,$U$12=$U$11),2,IF(AND($Q$62=3,$U$12=$U$11),1,""))))</f>
        <v/>
      </c>
      <c r="AA9" s="900" t="str">
        <f>IF($W9="","",IF(AND($Q$62=1,$U$10=$U$12,$U$12=$U$11),3,IF(AND($Q$62=2,$U$10=$U$12,$U$12=$U$11),2,IF(AND($Q$62=3,$U$10=$U$12,$U$12=$U$11),1,""))))</f>
        <v/>
      </c>
      <c r="AB9" s="403"/>
      <c r="AC9" s="403"/>
      <c r="AD9" s="403"/>
      <c r="AE9" s="1007">
        <f t="shared" si="1"/>
        <v>0</v>
      </c>
      <c r="AF9" s="1407"/>
    </row>
    <row r="10" spans="1:32" s="33" customFormat="1" ht="9.6" customHeight="1">
      <c r="A10" s="501"/>
      <c r="B10" s="111"/>
      <c r="C10" s="111"/>
      <c r="D10" s="119"/>
      <c r="E10" s="112"/>
      <c r="F10" s="112"/>
      <c r="G10" s="113"/>
      <c r="H10" s="112"/>
      <c r="I10" s="268"/>
      <c r="J10" s="114" t="s">
        <v>151</v>
      </c>
      <c r="K10" s="120"/>
      <c r="L10" s="116" t="str">
        <f>UPPER(IF(OR(K10="a",K10="as"),J8,IF(OR(K10="b",K10="bs"),J12,)))</f>
        <v/>
      </c>
      <c r="M10" s="121"/>
      <c r="N10" s="122"/>
      <c r="O10" s="122"/>
      <c r="P10" s="107"/>
      <c r="Q10" s="108"/>
      <c r="R10" s="109"/>
      <c r="T10" s="117" t="str">
        <f>'glavni sodniki'!P24</f>
        <v xml:space="preserve"> </v>
      </c>
      <c r="U10" s="896" t="str">
        <f>IF(OR(K10="a",K10="as"),$U$8,IF(OR(K10="b",K10="bs"),U12,""))</f>
        <v/>
      </c>
      <c r="V10" s="886">
        <v>4</v>
      </c>
      <c r="W10" s="886" t="str">
        <f>UPPER(IF($D$13="","",VLOOKUP($D$13,'m kvalifikacije žrebna lista'!$A$7:$R$38,3)))</f>
        <v/>
      </c>
      <c r="X10" s="886" t="str">
        <f>PROPER(IF($D$13="","",VLOOKUP($D$13,'m kvalifikacije žrebna lista'!$A$7:$R$38,4)))</f>
        <v/>
      </c>
      <c r="Y10" s="888" t="str">
        <f t="shared" si="0"/>
        <v/>
      </c>
      <c r="Z10" s="902" t="str">
        <f>IF(W10="","",IF(AND($Q$62=1,$U$12=$U$13),3,IF(AND($Q$62=2,$U$12=$U$13),2,IF(AND($Q$62=3,$U$12=$U$13),1,""))))</f>
        <v/>
      </c>
      <c r="AA10" s="902" t="str">
        <f>IF($W10="","",IF(AND($Q$62=1,$U$10=$U$12,$U$12=$U$13),3,IF(AND($Q$62=2,$U$10=$U$12,$U$12=$U$13),2,IF(AND($Q$62=3,$U$10=$U$12,$U$12=$U$13),1,""))))</f>
        <v/>
      </c>
      <c r="AB10" s="888"/>
      <c r="AC10" s="888"/>
      <c r="AD10" s="888"/>
      <c r="AE10" s="1008">
        <f t="shared" si="1"/>
        <v>0</v>
      </c>
      <c r="AF10" s="1407"/>
    </row>
    <row r="11" spans="1:32" s="33" customFormat="1" ht="9.6" customHeight="1">
      <c r="A11" s="501">
        <v>3</v>
      </c>
      <c r="B11" s="101" t="str">
        <f>UPPER(IF($D11="","",VLOOKUP($D11,'m kvalifikacije žrebna lista'!$A$7:$R$38,17)))</f>
        <v/>
      </c>
      <c r="C11" s="101" t="str">
        <f>(IF($D11="","",VLOOKUP($D11,'m kvalifikacije žrebna lista'!$A$7:$R$38,2)))</f>
        <v/>
      </c>
      <c r="D11" s="102"/>
      <c r="E11" s="118" t="str">
        <f>UPPER(IF($D11="","",VLOOKUP($D11,'m kvalifikacije žrebna lista'!$A$7:$R$38,3)))</f>
        <v/>
      </c>
      <c r="F11" s="118" t="str">
        <f>PROPER(IF($D11="","",VLOOKUP($D11,'m kvalifikacije žrebna lista'!$A$7:$R$38,4)))</f>
        <v/>
      </c>
      <c r="G11" s="118"/>
      <c r="H11" s="118" t="str">
        <f>UPPER(IF($D11="","",VLOOKUP($D11,'m kvalifikacije žrebna lista'!$A$7:$R$38,5)))</f>
        <v/>
      </c>
      <c r="I11" s="251" t="str">
        <f>IF($D11="","",VLOOKUP($D11,'m kvalifikacije žrebna lista'!$A$7:$R$38,14))</f>
        <v/>
      </c>
      <c r="J11" s="104"/>
      <c r="K11" s="264"/>
      <c r="L11" s="1404"/>
      <c r="M11" s="159"/>
      <c r="N11" s="159"/>
      <c r="O11" s="159"/>
      <c r="P11" s="901"/>
      <c r="Q11" s="108"/>
      <c r="R11" s="109"/>
      <c r="T11" s="117" t="str">
        <f>'glavni sodniki'!P25</f>
        <v xml:space="preserve"> </v>
      </c>
      <c r="U11" s="896" t="str">
        <f>IF($D11="","",VLOOKUP($D11,'m kvalifikacije žrebna lista'!$A$7:$R$38,2))</f>
        <v/>
      </c>
      <c r="V11" s="620">
        <v>5</v>
      </c>
      <c r="W11" s="620" t="str">
        <f>UPPER(IF($D$15="","",VLOOKUP($D$15,'m kvalifikacije žrebna lista'!$A$7:$R$38,3)))</f>
        <v/>
      </c>
      <c r="X11" s="620" t="str">
        <f>PROPER(IF($D$15="","",VLOOKUP($D$15,'m kvalifikacije žrebna lista'!$A$7:$R$38,4)))</f>
        <v/>
      </c>
      <c r="Y11" s="403" t="str">
        <f t="shared" si="0"/>
        <v/>
      </c>
      <c r="Z11" s="900" t="str">
        <f>IF(W11="","",IF(AND($Q$62=1,$U$16=$U$15),3,IF(AND($Q$62=2,$U$16=$U$15),2,IF(AND($Q$62=3,$U$16=$U$15),1,""))))</f>
        <v/>
      </c>
      <c r="AA11" s="900" t="str">
        <f>IF($W11="","",IF(AND($Q$62=1,$U$18=$U$16,$U$16=$U$15),3,IF(AND($Q$62=2,$U$18=$U$16,$U$16=$U$15),2,IF(AND($Q$62=3,$U$18=$U$16,$U$16=$U$15),1,""))))</f>
        <v/>
      </c>
      <c r="AB11" s="403"/>
      <c r="AC11" s="403"/>
      <c r="AD11" s="403"/>
      <c r="AE11" s="1007">
        <f t="shared" si="1"/>
        <v>0</v>
      </c>
      <c r="AF11" s="1407"/>
    </row>
    <row r="12" spans="1:32" s="33" customFormat="1" ht="9.6" customHeight="1">
      <c r="A12" s="501"/>
      <c r="B12" s="111"/>
      <c r="C12" s="111"/>
      <c r="D12" s="119"/>
      <c r="E12" s="112"/>
      <c r="F12" s="112"/>
      <c r="G12" s="113"/>
      <c r="H12" s="114" t="s">
        <v>151</v>
      </c>
      <c r="I12" s="115"/>
      <c r="J12" s="116" t="str">
        <f>UPPER(IF(OR(I12="a",I12="as"),E11,IF(OR(I12="b",I12="bs"),E13,)))</f>
        <v/>
      </c>
      <c r="K12" s="1113">
        <f>IF(OR(I12="a",I12="as"),I11,IF(OR(I12="b",I12="bs"),I13,))</f>
        <v>0</v>
      </c>
      <c r="L12" s="104"/>
      <c r="M12" s="159"/>
      <c r="N12" s="159"/>
      <c r="O12" s="159"/>
      <c r="P12" s="107"/>
      <c r="Q12" s="108"/>
      <c r="R12" s="109"/>
      <c r="T12" s="117" t="str">
        <f>'glavni sodniki'!P26</f>
        <v xml:space="preserve"> </v>
      </c>
      <c r="U12" s="896" t="str">
        <f>IF(OR(I12="a",I12="as"),C11,IF(OR(I12="b",I12="bs"),C13,""))</f>
        <v/>
      </c>
      <c r="V12" s="886">
        <v>6</v>
      </c>
      <c r="W12" s="886" t="str">
        <f>UPPER(IF($D$17="","",VLOOKUP($D$17,'m kvalifikacije žrebna lista'!$A$7:$R$38,3)))</f>
        <v/>
      </c>
      <c r="X12" s="886" t="str">
        <f>PROPER(IF($D$17="","",VLOOKUP($D$17,'m kvalifikacije žrebna lista'!$A$7:$R$38,4)))</f>
        <v/>
      </c>
      <c r="Y12" s="888" t="str">
        <f t="shared" si="0"/>
        <v/>
      </c>
      <c r="Z12" s="902" t="str">
        <f>IF(W12="","",IF(AND($Q$62=1,$U$16=$U$17),3,IF(AND($Q$62=2,$U$16=$U$17),2,IF(AND($Q$62=3,$U$16=$U$17),1,""))))</f>
        <v/>
      </c>
      <c r="AA12" s="902" t="str">
        <f>IF($W12="","",IF(AND($Q$62=1,$U$18=$U$16,$U$16=$U$17),3,IF(AND($Q$62=2,$U$18=$U$16,$U$16=$U$17),2,IF(AND($Q$62=3,$U$18=$U$16,$U$16=$U$17),1,""))))</f>
        <v/>
      </c>
      <c r="AB12" s="888"/>
      <c r="AC12" s="888"/>
      <c r="AD12" s="888"/>
      <c r="AE12" s="1008">
        <f t="shared" si="1"/>
        <v>0</v>
      </c>
      <c r="AF12" s="1407"/>
    </row>
    <row r="13" spans="1:32" s="33" customFormat="1" ht="9.6" customHeight="1">
      <c r="A13" s="501">
        <v>4</v>
      </c>
      <c r="B13" s="101" t="str">
        <f>UPPER(IF($D13="","",VLOOKUP($D13,'m kvalifikacije žrebna lista'!$A$7:$R$38,17)))</f>
        <v/>
      </c>
      <c r="C13" s="101" t="str">
        <f>(IF($D13="","",VLOOKUP($D13,'m kvalifikacije žrebna lista'!$A$7:$R$38,2)))</f>
        <v/>
      </c>
      <c r="D13" s="102"/>
      <c r="E13" s="118" t="str">
        <f>UPPER(IF($D13="","",VLOOKUP($D13,'m kvalifikacije žrebna lista'!$A$7:$R$38,3)))</f>
        <v/>
      </c>
      <c r="F13" s="118" t="str">
        <f>PROPER(IF($D13="","",VLOOKUP($D13,'m kvalifikacije žrebna lista'!$A$7:$R$38,4)))</f>
        <v/>
      </c>
      <c r="G13" s="118"/>
      <c r="H13" s="118" t="str">
        <f>UPPER(IF($D13="","",VLOOKUP($D13,'m kvalifikacije žrebna lista'!$A$7:$R$38,5)))</f>
        <v/>
      </c>
      <c r="I13" s="1129" t="str">
        <f>IF($D13="","",VLOOKUP($D13,'m kvalifikacije žrebna lista'!$A$7:$R$38,14))</f>
        <v/>
      </c>
      <c r="J13" s="1404"/>
      <c r="K13" s="253"/>
      <c r="L13" s="104"/>
      <c r="M13" s="159"/>
      <c r="N13" s="159"/>
      <c r="O13" s="159"/>
      <c r="P13" s="107"/>
      <c r="Q13" s="108"/>
      <c r="R13" s="109"/>
      <c r="T13" s="117" t="str">
        <f>'glavni sodniki'!P27</f>
        <v xml:space="preserve"> </v>
      </c>
      <c r="U13" s="896" t="str">
        <f>IF($D13="","",VLOOKUP($D13,'m kvalifikacije žrebna lista'!$A$7:$R$38,2))</f>
        <v/>
      </c>
      <c r="V13" s="620">
        <v>7</v>
      </c>
      <c r="W13" s="620" t="str">
        <f>UPPER(IF($D$19="","",VLOOKUP($D$19,'m kvalifikacije žrebna lista'!$A$7:$R$38,3)))</f>
        <v/>
      </c>
      <c r="X13" s="620" t="str">
        <f>PROPER(IF($D$19="","",VLOOKUP($D$19,'m kvalifikacije žrebna lista'!$A$7:$R$38,4)))</f>
        <v/>
      </c>
      <c r="Y13" s="403" t="str">
        <f t="shared" si="0"/>
        <v/>
      </c>
      <c r="Z13" s="900" t="str">
        <f>IF(W13="","",IF(AND($Q$62=1,$U$20=$U$19),3,IF(AND($Q$62=2,$U$20=$U$19),2,IF(AND($Q$62=3,$U$20=$U$19),1,""))))</f>
        <v/>
      </c>
      <c r="AA13" s="900" t="str">
        <f>IF($W13="","",IF(AND($Q$62=1,$U$18=$U$20,$U$20=$U$19),3,IF(AND($Q$62=2,$U$18=$U$20,$U$20=$U$19),2,IF(AND($Q$62=3,$U$18=$U$20,$U$20=$U$19),1,""))))</f>
        <v/>
      </c>
      <c r="AB13" s="403"/>
      <c r="AC13" s="403"/>
      <c r="AD13" s="403"/>
      <c r="AE13" s="1007">
        <f t="shared" si="1"/>
        <v>0</v>
      </c>
      <c r="AF13" s="1407"/>
    </row>
    <row r="14" spans="1:32" s="33" customFormat="1" ht="9.6" customHeight="1">
      <c r="A14" s="501"/>
      <c r="B14" s="111"/>
      <c r="C14" s="111"/>
      <c r="D14" s="119"/>
      <c r="E14" s="104"/>
      <c r="F14" s="104"/>
      <c r="G14" s="44"/>
      <c r="H14" s="123"/>
      <c r="I14" s="268"/>
      <c r="J14" s="104"/>
      <c r="K14" s="253"/>
      <c r="L14" s="114"/>
      <c r="M14" s="160"/>
      <c r="N14" s="161"/>
      <c r="O14" s="159"/>
      <c r="P14" s="107"/>
      <c r="Q14" s="108"/>
      <c r="R14" s="109"/>
      <c r="T14" s="117" t="str">
        <f>'glavni sodniki'!P28</f>
        <v xml:space="preserve"> </v>
      </c>
      <c r="U14" s="896"/>
      <c r="V14" s="886">
        <v>8</v>
      </c>
      <c r="W14" s="886" t="str">
        <f>UPPER(IF($D$21="","",VLOOKUP($D$21,'m kvalifikacije žrebna lista'!$A$7:$R$38,3)))</f>
        <v/>
      </c>
      <c r="X14" s="886" t="str">
        <f>PROPER(IF($D$21="","",VLOOKUP($D$21,'m kvalifikacije žrebna lista'!$A$7:$R$38,4)))</f>
        <v/>
      </c>
      <c r="Y14" s="888" t="str">
        <f t="shared" si="0"/>
        <v/>
      </c>
      <c r="Z14" s="902" t="str">
        <f>IF(W14="","",IF(AND($Q$62=1,$U$20=$U$21),3,IF(AND($Q$62=2,$U$20=$U$21),2,IF(AND($Q$62=3,$U$20=$U$21),1,""))))</f>
        <v/>
      </c>
      <c r="AA14" s="902" t="str">
        <f>IF($W14="","",IF(AND($Q$62=1,$U$18=$U$20,$U$20=$U$21),3,IF(AND($Q$62=2,$U$18=$U$20,$U$20=$U$21),2,IF(AND($Q$62=3,$U$18=$U$20,$U$20=$U$21),1,""))))</f>
        <v/>
      </c>
      <c r="AB14" s="888"/>
      <c r="AC14" s="888"/>
      <c r="AD14" s="888"/>
      <c r="AE14" s="1008">
        <f t="shared" si="1"/>
        <v>0</v>
      </c>
      <c r="AF14" s="1407"/>
    </row>
    <row r="15" spans="1:32" s="33" customFormat="1" ht="9.6" customHeight="1">
      <c r="A15" s="500">
        <v>5</v>
      </c>
      <c r="B15" s="103" t="str">
        <f>UPPER(IF($D15="","",VLOOKUP($D15,'m kvalifikacije žrebna lista'!$A$7:$R$38,17)))</f>
        <v/>
      </c>
      <c r="C15" s="103" t="str">
        <f>(IF($D15="","",VLOOKUP($D15,'m kvalifikacije žrebna lista'!$A$7:$R$38,2)))</f>
        <v/>
      </c>
      <c r="D15" s="102"/>
      <c r="E15" s="103" t="str">
        <f>UPPER(IF($D15="","",VLOOKUP($D15,'m kvalifikacije žrebna lista'!$A$7:$R$38,3)))</f>
        <v/>
      </c>
      <c r="F15" s="103" t="str">
        <f>PROPER(IF($D15="","",VLOOKUP($D15,'m kvalifikacije žrebna lista'!$A$7:$R$38,4)))</f>
        <v/>
      </c>
      <c r="G15" s="103"/>
      <c r="H15" s="103" t="str">
        <f>UPPER(IF($D15="","",VLOOKUP($D15,'m kvalifikacije žrebna lista'!$A$7:$R$38,5)))</f>
        <v/>
      </c>
      <c r="I15" s="1130" t="str">
        <f>IF($D15="","",VLOOKUP($D15,'m kvalifikacije žrebna lista'!$A$7:$R$38,14))</f>
        <v/>
      </c>
      <c r="J15" s="104"/>
      <c r="K15" s="253"/>
      <c r="L15" s="104"/>
      <c r="M15" s="159"/>
      <c r="N15" s="161"/>
      <c r="O15" s="159"/>
      <c r="P15" s="107"/>
      <c r="Q15" s="108"/>
      <c r="R15" s="109"/>
      <c r="T15" s="117" t="str">
        <f>'glavni sodniki'!P29</f>
        <v xml:space="preserve"> </v>
      </c>
      <c r="U15" s="896" t="str">
        <f>IF($D15="","",VLOOKUP($D15,'m kvalifikacije žrebna lista'!$A$7:$R$38,2))</f>
        <v/>
      </c>
      <c r="V15" s="620">
        <v>9</v>
      </c>
      <c r="W15" s="620" t="str">
        <f>UPPER(IF($D$23="","",VLOOKUP($D$23,'m kvalifikacije žrebna lista'!$A$7:$R$38,3)))</f>
        <v/>
      </c>
      <c r="X15" s="620" t="str">
        <f>PROPER(IF($D$23="","",VLOOKUP($D$23,'m kvalifikacije žrebna lista'!$A$7:$R$38,4)))</f>
        <v/>
      </c>
      <c r="Y15" s="403" t="str">
        <f t="shared" si="0"/>
        <v/>
      </c>
      <c r="Z15" s="900" t="str">
        <f>IF(W15="","",IF(AND($Q$62=1,$U$24=$U$23),3,IF(AND($Q$62=2,$U$24=$U$23),2,IF(AND($Q$62=3,$U$24=$U$23),1,""))))</f>
        <v/>
      </c>
      <c r="AA15" s="900" t="str">
        <f>IF($W15="","",IF(AND($Q$62=1,$U$26=$U$24,$U$24=$U$23),3,IF(AND($Q$62=2,$U$26=$U$24,$U$24=$U$23),2,IF(AND($Q$62=3,$U$26=$U$24,$U$24=$U$23),1,""))))</f>
        <v/>
      </c>
      <c r="AB15" s="403"/>
      <c r="AC15" s="403"/>
      <c r="AD15" s="403"/>
      <c r="AE15" s="1007">
        <f t="shared" si="1"/>
        <v>0</v>
      </c>
      <c r="AF15" s="1407"/>
    </row>
    <row r="16" spans="1:32" s="33" customFormat="1" ht="9.6" customHeight="1" thickBot="1">
      <c r="A16" s="501"/>
      <c r="B16" s="111"/>
      <c r="C16" s="111"/>
      <c r="D16" s="119"/>
      <c r="E16" s="112"/>
      <c r="F16" s="112"/>
      <c r="G16" s="113"/>
      <c r="H16" s="114" t="s">
        <v>151</v>
      </c>
      <c r="I16" s="115"/>
      <c r="J16" s="116" t="str">
        <f>UPPER(IF(OR(I16="a",I16="as"),E15,IF(OR(I16="b",I16="bs"),E17,)))</f>
        <v/>
      </c>
      <c r="K16" s="1112">
        <f>IF(OR(I16="a",I16="as"),I15,IF(OR(I16="b",I16="bs"),I17,))</f>
        <v>0</v>
      </c>
      <c r="L16" s="104"/>
      <c r="M16" s="159"/>
      <c r="N16" s="159"/>
      <c r="O16" s="159"/>
      <c r="P16" s="107"/>
      <c r="Q16" s="108"/>
      <c r="R16" s="109"/>
      <c r="T16" s="124" t="str">
        <f>'glavni sodniki'!P30</f>
        <v>Brez sodnika</v>
      </c>
      <c r="U16" s="896" t="str">
        <f>IF(OR(I16="a",I16="as"),C15,IF(OR(I16="b",I16="bs"),C17,""))</f>
        <v/>
      </c>
      <c r="V16" s="886">
        <v>10</v>
      </c>
      <c r="W16" s="886" t="str">
        <f>UPPER(IF($D$25="","",VLOOKUP($D$25,'m kvalifikacije žrebna lista'!$A$7:$R$38,3)))</f>
        <v/>
      </c>
      <c r="X16" s="886" t="str">
        <f>PROPER(IF($D$25="","",VLOOKUP($D$25,'m kvalifikacije žrebna lista'!$A$7:$R$38,4)))</f>
        <v/>
      </c>
      <c r="Y16" s="888" t="str">
        <f t="shared" si="0"/>
        <v/>
      </c>
      <c r="Z16" s="902" t="str">
        <f>IF(W16="","",IF(AND($Q$62=1,$U$24=$U$25),3,IF(AND($Q$62=2,$U$24=$U$25),2,IF(AND($Q$62=3,$U$24=$U$25),1,""))))</f>
        <v/>
      </c>
      <c r="AA16" s="902" t="str">
        <f>IF($W16="","",IF(AND($Q$62=1,$U$26=$U$24,$U$24=$U$25),3,IF(AND($Q$62=2,$U$26=$U$24,$U$24=$U$25),2,IF(AND($Q$62=3,$U$26=$U$24,$U$24=$U$25),1,""))))</f>
        <v/>
      </c>
      <c r="AB16" s="888"/>
      <c r="AC16" s="888"/>
      <c r="AD16" s="888"/>
      <c r="AE16" s="1008">
        <f t="shared" si="1"/>
        <v>0</v>
      </c>
      <c r="AF16" s="1407"/>
    </row>
    <row r="17" spans="1:32" s="33" customFormat="1" ht="9.6" customHeight="1">
      <c r="A17" s="501">
        <v>6</v>
      </c>
      <c r="B17" s="101" t="str">
        <f>UPPER(IF($D17="","",VLOOKUP($D17,'m kvalifikacije žrebna lista'!$A$7:$R$38,17)))</f>
        <v/>
      </c>
      <c r="C17" s="101" t="str">
        <f>(IF($D17="","",VLOOKUP($D17,'m kvalifikacije žrebna lista'!$A$7:$R$38,2)))</f>
        <v/>
      </c>
      <c r="D17" s="102"/>
      <c r="E17" s="118" t="str">
        <f>UPPER(IF($D17="","",VLOOKUP($D17,'m kvalifikacije žrebna lista'!$A$7:$R$38,3)))</f>
        <v/>
      </c>
      <c r="F17" s="118" t="str">
        <f>PROPER(IF($D17="","",VLOOKUP($D17,'m kvalifikacije žrebna lista'!$A$7:$R$38,4)))</f>
        <v/>
      </c>
      <c r="G17" s="118"/>
      <c r="H17" s="118" t="str">
        <f>UPPER(IF($D17="","",VLOOKUP($D17,'m kvalifikacije žrebna lista'!$A$7:$R$38,5)))</f>
        <v/>
      </c>
      <c r="I17" s="263" t="str">
        <f>IF($D17="","",VLOOKUP($D17,'m kvalifikacije žrebna lista'!$A$7:$R$38,14))</f>
        <v/>
      </c>
      <c r="J17" s="1404"/>
      <c r="K17" s="269"/>
      <c r="L17" s="104"/>
      <c r="M17" s="159"/>
      <c r="N17" s="159"/>
      <c r="O17" s="159"/>
      <c r="P17" s="107"/>
      <c r="Q17" s="108"/>
      <c r="R17" s="109"/>
      <c r="U17" s="896" t="str">
        <f>IF($D17="","",VLOOKUP($D17,'m kvalifikacije žrebna lista'!$A$7:$R$38,2))</f>
        <v/>
      </c>
      <c r="V17" s="620">
        <v>11</v>
      </c>
      <c r="W17" s="620" t="str">
        <f>UPPER(IF($D$27="","",VLOOKUP($D$27,'m kvalifikacije žrebna lista'!$A$7:$R$38,3)))</f>
        <v/>
      </c>
      <c r="X17" s="620" t="str">
        <f>PROPER(IF($D$27="","",VLOOKUP($D$27,'m kvalifikacije žrebna lista'!$A$7:$R$38,4)))</f>
        <v/>
      </c>
      <c r="Y17" s="403" t="str">
        <f t="shared" si="0"/>
        <v/>
      </c>
      <c r="Z17" s="900" t="str">
        <f>IF(W17="","",IF(AND($Q$62=1,$U$28=$U$27),3,IF(AND($Q$62=2,$U$28=$U$27),2,IF(AND($Q$62=3,$U$28=$U$27),1,""))))</f>
        <v/>
      </c>
      <c r="AA17" s="900" t="str">
        <f>IF($W17="","",IF(AND($Q$62=1,$U$26=$U$28,$U$28=$U$27),3,IF(AND($Q$62=2,$U$26=$U$28,$U$28=$U$27),2,IF(AND($Q$62=3,$U$26=$U$28,$U$28=$U$27),1,""))))</f>
        <v/>
      </c>
      <c r="AB17" s="403"/>
      <c r="AC17" s="403"/>
      <c r="AD17" s="403"/>
      <c r="AE17" s="1007">
        <f t="shared" si="1"/>
        <v>0</v>
      </c>
      <c r="AF17" s="1407"/>
    </row>
    <row r="18" spans="1:32" s="33" customFormat="1" ht="9.6" customHeight="1">
      <c r="A18" s="501"/>
      <c r="B18" s="111"/>
      <c r="C18" s="111"/>
      <c r="D18" s="119"/>
      <c r="E18" s="112"/>
      <c r="F18" s="112"/>
      <c r="G18" s="113"/>
      <c r="H18" s="104"/>
      <c r="I18" s="268"/>
      <c r="J18" s="114" t="s">
        <v>151</v>
      </c>
      <c r="K18" s="120"/>
      <c r="L18" s="116" t="str">
        <f>UPPER(IF(OR(K18="a",K18="as"),J16,IF(OR(K18="b",K18="bs"),J20,)))</f>
        <v/>
      </c>
      <c r="M18" s="121"/>
      <c r="N18" s="122"/>
      <c r="O18" s="159"/>
      <c r="P18" s="107"/>
      <c r="Q18" s="108"/>
      <c r="R18" s="109"/>
      <c r="U18" s="896" t="str">
        <f>IF(OR(K18="a",K18="as"),$U$16,IF(OR(K18="b",K18="bs"),U20,""))</f>
        <v/>
      </c>
      <c r="V18" s="886">
        <v>12</v>
      </c>
      <c r="W18" s="886" t="str">
        <f>UPPER(IF($D$29="","",VLOOKUP($D$29,'m kvalifikacije žrebna lista'!$A$7:$R$38,3)))</f>
        <v/>
      </c>
      <c r="X18" s="886" t="str">
        <f>PROPER(IF($D$29="","",VLOOKUP($D$29,'m kvalifikacije žrebna lista'!$A$7:$R$38,4)))</f>
        <v/>
      </c>
      <c r="Y18" s="888" t="str">
        <f t="shared" si="0"/>
        <v/>
      </c>
      <c r="Z18" s="902" t="str">
        <f>IF(W18="","",IF(AND($Q$62=1,$U$28=$U$29),3,IF(AND($Q$62=2,$U$28=$U$29),2,IF(AND($Q$62=3,$U$28=$U$29),1,""))))</f>
        <v/>
      </c>
      <c r="AA18" s="902" t="str">
        <f>IF($W18="","",IF(AND($Q$62=1,$U$26=$U$28,$U$28=$U$29),3,IF(AND($Q$62=2,$U$26=$U$28,$U$28=$U$29),2,IF(AND($Q$62=3,$U$26=$U$28,$U$28=$U$29),1,""))))</f>
        <v/>
      </c>
      <c r="AB18" s="888"/>
      <c r="AC18" s="888"/>
      <c r="AD18" s="888"/>
      <c r="AE18" s="1008">
        <f t="shared" si="1"/>
        <v>0</v>
      </c>
      <c r="AF18" s="1407"/>
    </row>
    <row r="19" spans="1:32" s="33" customFormat="1" ht="9.6" customHeight="1">
      <c r="A19" s="501">
        <v>7</v>
      </c>
      <c r="B19" s="101" t="str">
        <f>UPPER(IF($D19="","",VLOOKUP($D19,'m kvalifikacije žrebna lista'!$A$7:$R$38,17)))</f>
        <v/>
      </c>
      <c r="C19" s="101" t="str">
        <f>(IF($D19="","",VLOOKUP($D19,'m kvalifikacije žrebna lista'!$A$7:$R$38,2)))</f>
        <v/>
      </c>
      <c r="D19" s="102"/>
      <c r="E19" s="118" t="str">
        <f>UPPER(IF($D19="","",VLOOKUP($D19,'m kvalifikacije žrebna lista'!$A$7:$R$38,3)))</f>
        <v/>
      </c>
      <c r="F19" s="118" t="str">
        <f>PROPER(IF($D19="","",VLOOKUP($D19,'m kvalifikacije žrebna lista'!$A$7:$R$38,4)))</f>
        <v/>
      </c>
      <c r="G19" s="118"/>
      <c r="H19" s="118" t="str">
        <f>UPPER(IF($D19="","",VLOOKUP($D19,'m kvalifikacije žrebna lista'!$A$7:$R$38,5)))</f>
        <v/>
      </c>
      <c r="I19" s="251" t="str">
        <f>IF($D19="","",VLOOKUP($D19,'m kvalifikacije žrebna lista'!$A$7:$R$38,14))</f>
        <v/>
      </c>
      <c r="J19" s="104"/>
      <c r="K19" s="264"/>
      <c r="L19" s="1404"/>
      <c r="M19" s="122"/>
      <c r="N19" s="122"/>
      <c r="O19" s="122"/>
      <c r="P19" s="107"/>
      <c r="Q19" s="108"/>
      <c r="R19" s="109"/>
      <c r="U19" s="896" t="str">
        <f>IF($D19="","",VLOOKUP($D19,'m kvalifikacije žrebna lista'!$A$7:$R$38,2))</f>
        <v/>
      </c>
      <c r="V19" s="620">
        <v>13</v>
      </c>
      <c r="W19" s="620" t="str">
        <f>UPPER(IF($D$31="","",VLOOKUP($D$31,'m kvalifikacije žrebna lista'!$A$7:$R$38,3)))</f>
        <v/>
      </c>
      <c r="X19" s="620" t="str">
        <f>PROPER(IF($D$31="","",VLOOKUP($D$31,'m kvalifikacije žrebna lista'!$A$7:$R$38,4)))</f>
        <v/>
      </c>
      <c r="Y19" s="403" t="str">
        <f t="shared" si="0"/>
        <v/>
      </c>
      <c r="Z19" s="900" t="str">
        <f>IF(W19="","",IF(AND($Q$62=1,$U$32=$U$31),3,IF(AND($Q$62=2,$U$32=$U$31),2,IF(AND($Q$62=3,$U$32=$U$31),1,""))))</f>
        <v/>
      </c>
      <c r="AA19" s="900" t="str">
        <f>IF($W19="","",IF(AND($Q$62=1,$U$34=$U$32,$U$32=$U$31),3,IF(AND($Q$62=2,$U$34=$U$32,$U$32=$U$31),2,IF(AND($Q$62=3,$U$34=$U$32,$U$32=$U$31),1,""))))</f>
        <v/>
      </c>
      <c r="AB19" s="403"/>
      <c r="AC19" s="403"/>
      <c r="AD19" s="403"/>
      <c r="AE19" s="1007">
        <f t="shared" si="1"/>
        <v>0</v>
      </c>
      <c r="AF19" s="1407"/>
    </row>
    <row r="20" spans="1:32" s="33" customFormat="1" ht="9.6" customHeight="1">
      <c r="A20" s="501"/>
      <c r="B20" s="111"/>
      <c r="C20" s="111"/>
      <c r="D20" s="111"/>
      <c r="E20" s="112"/>
      <c r="F20" s="112"/>
      <c r="G20" s="113"/>
      <c r="H20" s="114" t="s">
        <v>151</v>
      </c>
      <c r="I20" s="115"/>
      <c r="J20" s="116" t="str">
        <f>UPPER(IF(OR(I20="a",I20="as"),E19,IF(OR(I20="b",I20="bs"),E21,)))</f>
        <v/>
      </c>
      <c r="K20" s="1113">
        <f>IF(OR(I20="a",I20="as"),I19,IF(OR(I20="b",I20="bs"),I21,))</f>
        <v>0</v>
      </c>
      <c r="L20" s="104"/>
      <c r="M20" s="122"/>
      <c r="N20" s="122"/>
      <c r="O20" s="122"/>
      <c r="P20" s="107"/>
      <c r="Q20" s="108"/>
      <c r="R20" s="109"/>
      <c r="U20" s="896" t="str">
        <f>IF(OR(I20="a",I20="as"),C19,IF(OR(I20="b",I20="bs"),C21,""))</f>
        <v/>
      </c>
      <c r="V20" s="886">
        <v>14</v>
      </c>
      <c r="W20" s="886" t="str">
        <f>UPPER(IF($D$33="","",VLOOKUP($D$33,'m kvalifikacije žrebna lista'!$A$7:$R$38,3)))</f>
        <v/>
      </c>
      <c r="X20" s="886" t="str">
        <f>PROPER(IF($D$33="","",VLOOKUP($D$33,'m kvalifikacije žrebna lista'!$A$7:$R$38,4)))</f>
        <v/>
      </c>
      <c r="Y20" s="888" t="str">
        <f t="shared" si="0"/>
        <v/>
      </c>
      <c r="Z20" s="902" t="str">
        <f>IF(W20="","",IF(AND($Q$62=1,$U$32=$U$33),3,IF(AND($Q$62=2,$U$32=$U$33),2,IF(AND($Q$62=3,$U$32=$U$33),1,""))))</f>
        <v/>
      </c>
      <c r="AA20" s="902" t="str">
        <f>IF($W20="","",IF(AND($Q$62=1,$U$34=$U$32,$U$32=$U$33),3,IF(AND($Q$62=2,$U$34=$U$32,$U$32=$U$33),2,IF(AND($Q$62=3,$U$34=$U$32,$U$32=$U$33),1,""))))</f>
        <v/>
      </c>
      <c r="AB20" s="888"/>
      <c r="AC20" s="888"/>
      <c r="AD20" s="888"/>
      <c r="AE20" s="1008">
        <f t="shared" si="1"/>
        <v>0</v>
      </c>
      <c r="AF20" s="1407"/>
    </row>
    <row r="21" spans="1:32" s="33" customFormat="1" ht="9.6" customHeight="1">
      <c r="A21" s="501">
        <v>8</v>
      </c>
      <c r="B21" s="101" t="str">
        <f>UPPER(IF($D21="","",VLOOKUP($D21,'m kvalifikacije žrebna lista'!$A$7:$R$38,17)))</f>
        <v/>
      </c>
      <c r="C21" s="101" t="str">
        <f>(IF($D21="","",VLOOKUP($D21,'m kvalifikacije žrebna lista'!$A$7:$R$38,2)))</f>
        <v/>
      </c>
      <c r="D21" s="102"/>
      <c r="E21" s="118" t="str">
        <f>UPPER(IF($D21="","",VLOOKUP($D21,'m kvalifikacije žrebna lista'!$A$7:$R$38,3)))</f>
        <v/>
      </c>
      <c r="F21" s="118" t="str">
        <f>PROPER(IF($D21="","",VLOOKUP($D21,'m kvalifikacije žrebna lista'!$A$7:$R$38,4)))</f>
        <v/>
      </c>
      <c r="G21" s="103"/>
      <c r="H21" s="118" t="str">
        <f>UPPER(IF($D21="","",VLOOKUP($D21,'m kvalifikacije žrebna lista'!$A$7:$R$38,5)))</f>
        <v/>
      </c>
      <c r="I21" s="1129" t="str">
        <f>IF($D21="","",VLOOKUP($D21,'m kvalifikacije žrebna lista'!$A$7:$R$38,14))</f>
        <v/>
      </c>
      <c r="J21" s="1404"/>
      <c r="K21" s="253"/>
      <c r="L21" s="104"/>
      <c r="M21" s="122"/>
      <c r="N21" s="122"/>
      <c r="O21" s="122"/>
      <c r="P21" s="107"/>
      <c r="Q21" s="108"/>
      <c r="R21" s="109"/>
      <c r="U21" s="896" t="str">
        <f>IF($D21="","",VLOOKUP($D21,'m kvalifikacije žrebna lista'!$A$7:$R$38,2))</f>
        <v/>
      </c>
      <c r="V21" s="620">
        <v>15</v>
      </c>
      <c r="W21" s="620" t="str">
        <f>UPPER(IF($D$35="","",VLOOKUP($D$35,'m kvalifikacije žrebna lista'!$A$7:$R$38,3)))</f>
        <v/>
      </c>
      <c r="X21" s="620" t="str">
        <f>PROPER(IF($D$35="","",VLOOKUP($D$35,'m kvalifikacije žrebna lista'!$A$7:$R$38,4)))</f>
        <v/>
      </c>
      <c r="Y21" s="403" t="str">
        <f t="shared" si="0"/>
        <v/>
      </c>
      <c r="Z21" s="900" t="str">
        <f>IF(W21="","",IF(AND($Q$62=1,$U$36=$U$35),3,IF(AND($Q$62=2,$U$36=$U$35),2,IF(AND($Q$62=3,$U$36=$U$35),1,""))))</f>
        <v/>
      </c>
      <c r="AA21" s="900" t="str">
        <f>IF($W21="","",IF(AND($Q$62=1,$U$34=$U$36,$U$36=$U$35),3,IF(AND($Q$62=2,$U$34=$U$36,$U$36=$U$35),2,IF(AND($Q$62=3,$U$34=$U$36,$U$36=$U$35),1,""))))</f>
        <v/>
      </c>
      <c r="AB21" s="403"/>
      <c r="AC21" s="403"/>
      <c r="AD21" s="403"/>
      <c r="AE21" s="1007">
        <f t="shared" si="1"/>
        <v>0</v>
      </c>
      <c r="AF21" s="1407"/>
    </row>
    <row r="22" spans="1:32" s="33" customFormat="1" ht="9.6" customHeight="1">
      <c r="A22" s="501"/>
      <c r="B22" s="111"/>
      <c r="C22" s="111"/>
      <c r="D22" s="111"/>
      <c r="E22" s="123"/>
      <c r="F22" s="123"/>
      <c r="G22" s="125"/>
      <c r="H22" s="123"/>
      <c r="I22" s="268"/>
      <c r="J22" s="104"/>
      <c r="K22" s="253"/>
      <c r="L22" s="104"/>
      <c r="M22" s="122"/>
      <c r="N22" s="122"/>
      <c r="O22" s="122"/>
      <c r="P22" s="107"/>
      <c r="Q22" s="108"/>
      <c r="R22" s="109"/>
      <c r="U22" s="896"/>
      <c r="V22" s="886">
        <v>16</v>
      </c>
      <c r="W22" s="886" t="str">
        <f>UPPER(IF($D$37="","",VLOOKUP($D$37,'m kvalifikacije žrebna lista'!$A$7:$R$38,3)))</f>
        <v/>
      </c>
      <c r="X22" s="886" t="str">
        <f>PROPER(IF($D$37="","",VLOOKUP($D$37,'m kvalifikacije žrebna lista'!$A$7:$R$38,4)))</f>
        <v/>
      </c>
      <c r="Y22" s="888" t="str">
        <f t="shared" si="0"/>
        <v/>
      </c>
      <c r="Z22" s="902" t="str">
        <f>IF(W22="","",IF(AND($Q$62=1,$U$36=$U$37),3,IF(AND($Q$62=2,$U$36=$U$37),2,IF(AND($Q$62=3,$U$36=$U$37),1,""))))</f>
        <v/>
      </c>
      <c r="AA22" s="902" t="str">
        <f>IF($W22="","",IF(AND($Q$62=1,$U$34=$U$36,$U$36=$U$37),3,IF(AND($Q$62=2,$U$34=$U$36,$U$36=$U$37),2,IF(AND($Q$62=3,$U$34=$U$36,$U$36=$U$37),1,""))))</f>
        <v/>
      </c>
      <c r="AB22" s="888"/>
      <c r="AC22" s="888"/>
      <c r="AD22" s="888"/>
      <c r="AE22" s="1008">
        <f t="shared" si="1"/>
        <v>0</v>
      </c>
      <c r="AF22" s="1407"/>
    </row>
    <row r="23" spans="1:32" s="33" customFormat="1" ht="9.6" customHeight="1">
      <c r="A23" s="500">
        <v>9</v>
      </c>
      <c r="B23" s="103" t="str">
        <f>UPPER(IF($D23="","",VLOOKUP($D23,'m kvalifikacije žrebna lista'!$A$7:$R$38,17)))</f>
        <v/>
      </c>
      <c r="C23" s="103" t="str">
        <f>(IF($D23="","",VLOOKUP($D23,'m kvalifikacije žrebna lista'!$A$7:$R$38,2)))</f>
        <v/>
      </c>
      <c r="D23" s="102"/>
      <c r="E23" s="103" t="str">
        <f>UPPER(IF($D23="","",VLOOKUP($D23,'m kvalifikacije žrebna lista'!$A$7:$R$38,3)))</f>
        <v/>
      </c>
      <c r="F23" s="103" t="str">
        <f>PROPER(IF($D23="","",VLOOKUP($D23,'m kvalifikacije žrebna lista'!$A$7:$R$38,4)))</f>
        <v/>
      </c>
      <c r="G23" s="103"/>
      <c r="H23" s="103" t="str">
        <f>UPPER(IF($D23="","",VLOOKUP($D23,'m kvalifikacije žrebna lista'!$A$7:$R$38,5)))</f>
        <v/>
      </c>
      <c r="I23" s="251" t="str">
        <f>IF($D23="","",VLOOKUP($D23,'m kvalifikacije žrebna lista'!$A$7:$R$38,14))</f>
        <v/>
      </c>
      <c r="J23" s="104"/>
      <c r="K23" s="253"/>
      <c r="L23" s="104"/>
      <c r="M23" s="122"/>
      <c r="N23" s="122"/>
      <c r="O23" s="122"/>
      <c r="P23" s="107"/>
      <c r="Q23" s="108"/>
      <c r="R23" s="109"/>
      <c r="U23" s="896" t="str">
        <f>IF($D23="","",VLOOKUP($D23,'m kvalifikacije žrebna lista'!$A$7:$R$38,2))</f>
        <v/>
      </c>
      <c r="V23" s="620">
        <v>17</v>
      </c>
      <c r="W23" s="620" t="str">
        <f>UPPER(IF($D$39="","",VLOOKUP($D$39,'m kvalifikacije žrebna lista'!$A$7:$R$38,3)))</f>
        <v/>
      </c>
      <c r="X23" s="620" t="str">
        <f>PROPER(IF($D$39="","",VLOOKUP($D$39,'m kvalifikacije žrebna lista'!$A$7:$R$38,4)))</f>
        <v/>
      </c>
      <c r="Y23" s="403" t="str">
        <f t="shared" si="0"/>
        <v/>
      </c>
      <c r="Z23" s="900" t="str">
        <f>IF(W23="","",IF(AND($Q$62=1,$U$40=$U$39),3,IF(AND($Q$62=2,$U$40=$U$39),2,IF(AND($Q$62=3,$U$40=$U$39),1,""))))</f>
        <v/>
      </c>
      <c r="AA23" s="900" t="str">
        <f>IF($W23="","",IF(AND($Q$62=1,$U$42=$U$40,$U$40=$U$39),3,IF(AND($Q$62=2,$U$42=$U$40,$U$40=$U$39),2,IF(AND($Q$62=3,$U$42=$U$40,$U$40=$U$39),1,""))))</f>
        <v/>
      </c>
      <c r="AB23" s="403"/>
      <c r="AC23" s="403"/>
      <c r="AD23" s="403"/>
      <c r="AE23" s="1007">
        <f t="shared" si="1"/>
        <v>0</v>
      </c>
      <c r="AF23" s="1407"/>
    </row>
    <row r="24" spans="1:32" s="33" customFormat="1" ht="9.6" customHeight="1">
      <c r="A24" s="501"/>
      <c r="B24" s="111"/>
      <c r="C24" s="111"/>
      <c r="D24" s="111"/>
      <c r="E24" s="112"/>
      <c r="F24" s="112"/>
      <c r="G24" s="113"/>
      <c r="H24" s="114" t="s">
        <v>151</v>
      </c>
      <c r="I24" s="115"/>
      <c r="J24" s="116" t="str">
        <f>UPPER(IF(OR(I24="a",I24="as"),E23,IF(OR(I24="b",I24="bs"),E25,)))</f>
        <v/>
      </c>
      <c r="K24" s="1112">
        <f>IF(OR(I24="a",I24="as"),I23,IF(OR(I24="b",I24="bs"),I25,))</f>
        <v>0</v>
      </c>
      <c r="L24" s="104"/>
      <c r="M24" s="122"/>
      <c r="N24" s="122"/>
      <c r="O24" s="122"/>
      <c r="P24" s="107"/>
      <c r="Q24" s="108"/>
      <c r="R24" s="109"/>
      <c r="U24" s="896" t="str">
        <f>IF(OR(I24="a",I24="as"),C23,IF(OR(I24="b",I24="bs"),C25,""))</f>
        <v/>
      </c>
      <c r="V24" s="886">
        <v>18</v>
      </c>
      <c r="W24" s="886" t="str">
        <f>UPPER(IF($D$41="","",VLOOKUP($D$41,'m kvalifikacije žrebna lista'!$A$7:$R$38,3)))</f>
        <v/>
      </c>
      <c r="X24" s="886" t="str">
        <f>PROPER(IF($D$41="","",VLOOKUP($D$41,'m kvalifikacije žrebna lista'!$A$7:$R$38,4)))</f>
        <v/>
      </c>
      <c r="Y24" s="888" t="str">
        <f t="shared" si="0"/>
        <v/>
      </c>
      <c r="Z24" s="902" t="str">
        <f>IF(W24="","",IF(AND($Q$62=1,$U$40=$U$41),3,IF(AND($Q$62=2,$U$40=$U$41),2,IF(AND($Q$62=3,$U$40=$U$41),1,""))))</f>
        <v/>
      </c>
      <c r="AA24" s="902" t="str">
        <f>IF($W24="","",IF(AND($Q$62=1,$U$42=$U$40,$U$40=$U$41),3,IF(AND($Q$62=2,$U$42=$U$40,$U$40=$U$41),2,IF(AND($Q$62=3,$U$42=$U$40,$U$40=$U$41),1,""))))</f>
        <v/>
      </c>
      <c r="AB24" s="888"/>
      <c r="AC24" s="888"/>
      <c r="AD24" s="888"/>
      <c r="AE24" s="1008">
        <f t="shared" si="1"/>
        <v>0</v>
      </c>
      <c r="AF24" s="1407"/>
    </row>
    <row r="25" spans="1:32" s="33" customFormat="1" ht="9.6" customHeight="1">
      <c r="A25" s="501">
        <v>10</v>
      </c>
      <c r="B25" s="101" t="str">
        <f>UPPER(IF($D25="","",VLOOKUP($D25,'m kvalifikacije žrebna lista'!$A$7:$R$38,17)))</f>
        <v/>
      </c>
      <c r="C25" s="101" t="str">
        <f>(IF($D25="","",VLOOKUP($D25,'m kvalifikacije žrebna lista'!$A$7:$R$38,2)))</f>
        <v/>
      </c>
      <c r="D25" s="102"/>
      <c r="E25" s="118" t="str">
        <f>UPPER(IF($D25="","",VLOOKUP($D25,'m kvalifikacije žrebna lista'!$A$7:$R$38,3)))</f>
        <v/>
      </c>
      <c r="F25" s="118" t="str">
        <f>PROPER(IF($D25="","",VLOOKUP($D25,'m kvalifikacije žrebna lista'!$A$7:$R$38,4)))</f>
        <v/>
      </c>
      <c r="G25" s="118"/>
      <c r="H25" s="118" t="str">
        <f>UPPER(IF($D25="","",VLOOKUP($D25,'m kvalifikacije žrebna lista'!$A$7:$R$38,5)))</f>
        <v/>
      </c>
      <c r="I25" s="263" t="str">
        <f>IF($D25="","",VLOOKUP($D25,'m kvalifikacije žrebna lista'!$A$7:$R$38,14))</f>
        <v/>
      </c>
      <c r="J25" s="1404"/>
      <c r="K25" s="269"/>
      <c r="L25" s="104"/>
      <c r="M25" s="122"/>
      <c r="N25" s="122"/>
      <c r="O25" s="122"/>
      <c r="P25" s="107"/>
      <c r="Q25" s="108"/>
      <c r="R25" s="109"/>
      <c r="U25" s="896" t="str">
        <f>IF($D25="","",VLOOKUP($D25,'m kvalifikacije žrebna lista'!$A$7:$R$38,2))</f>
        <v/>
      </c>
      <c r="V25" s="620">
        <v>19</v>
      </c>
      <c r="W25" s="620" t="str">
        <f>UPPER(IF($D$43="","",VLOOKUP($D$43,'m kvalifikacije žrebna lista'!$A$7:$R$38,3)))</f>
        <v/>
      </c>
      <c r="X25" s="620" t="str">
        <f>PROPER(IF($D$43="","",VLOOKUP($D$43,'m kvalifikacije žrebna lista'!$A$7:$R$38,4)))</f>
        <v/>
      </c>
      <c r="Y25" s="403" t="str">
        <f t="shared" si="0"/>
        <v/>
      </c>
      <c r="Z25" s="900" t="str">
        <f>IF(W25="","",IF(AND($Q$62=1,$U$44=$U$43),3,IF(AND($Q$62=2,$U$44=$U$43),2,IF(AND($Q$62=3,$U$44=$U$43),1,""))))</f>
        <v/>
      </c>
      <c r="AA25" s="900" t="str">
        <f>IF($W25="","",IF(AND($Q$62=1,$U$42=$U$44,$U$44=$U$43),3,IF(AND($Q$62=2,$U$42=$U$44,$U$44=$U$43),2,IF(AND($Q$62=3,$U$42=$U$44,$U$44=$U$43),1,""))))</f>
        <v/>
      </c>
      <c r="AB25" s="403"/>
      <c r="AC25" s="403"/>
      <c r="AD25" s="403"/>
      <c r="AE25" s="1007">
        <f t="shared" si="1"/>
        <v>0</v>
      </c>
      <c r="AF25" s="1407"/>
    </row>
    <row r="26" spans="1:32" s="33" customFormat="1" ht="9.6" customHeight="1">
      <c r="A26" s="501"/>
      <c r="B26" s="111"/>
      <c r="C26" s="111"/>
      <c r="D26" s="119"/>
      <c r="E26" s="112"/>
      <c r="F26" s="112"/>
      <c r="G26" s="113"/>
      <c r="H26" s="112"/>
      <c r="I26" s="268"/>
      <c r="J26" s="114" t="s">
        <v>151</v>
      </c>
      <c r="K26" s="120"/>
      <c r="L26" s="116" t="str">
        <f>UPPER(IF(OR(K26="a",K26="as"),J24,IF(OR(K26="b",K26="bs"),J28,)))</f>
        <v/>
      </c>
      <c r="M26" s="121"/>
      <c r="N26" s="122"/>
      <c r="O26" s="122"/>
      <c r="P26" s="107"/>
      <c r="Q26" s="108"/>
      <c r="R26" s="109"/>
      <c r="U26" s="896" t="str">
        <f>IF(OR(K26="a",K26="as"),$U$24,IF(OR(K26="b",K26="bs"),U28,""))</f>
        <v/>
      </c>
      <c r="V26" s="886">
        <v>20</v>
      </c>
      <c r="W26" s="886" t="str">
        <f>UPPER(IF($D$45="","",VLOOKUP($D$45,'m kvalifikacije žrebna lista'!$A$7:$R$38,3)))</f>
        <v/>
      </c>
      <c r="X26" s="886" t="str">
        <f>PROPER(IF($D$45="","",VLOOKUP($D$45,'m kvalifikacije žrebna lista'!$A$7:$R$38,4)))</f>
        <v/>
      </c>
      <c r="Y26" s="888" t="str">
        <f t="shared" si="0"/>
        <v/>
      </c>
      <c r="Z26" s="902" t="str">
        <f>IF(W26="","",IF(AND($Q$62=1,$U$44=$U$45),3,IF(AND($Q$62=2,$U$44=$U$45),2,IF(AND($Q$62=3,$U$44=$U$45),1,""))))</f>
        <v/>
      </c>
      <c r="AA26" s="902" t="str">
        <f>IF($W26="","",IF(AND($Q$62=1,$U$42=$U$44,$U$44=$U$45),3,IF(AND($Q$62=2,$U$42=$U$44,$U$44=$U$45),2,IF(AND($Q$62=3,$U$42=$U$44,$U$44=$U$45),1,""))))</f>
        <v/>
      </c>
      <c r="AB26" s="888"/>
      <c r="AC26" s="888"/>
      <c r="AD26" s="888"/>
      <c r="AE26" s="1008">
        <f t="shared" si="1"/>
        <v>0</v>
      </c>
      <c r="AF26" s="1407"/>
    </row>
    <row r="27" spans="1:32" s="33" customFormat="1" ht="9.6" customHeight="1">
      <c r="A27" s="501">
        <v>11</v>
      </c>
      <c r="B27" s="101" t="str">
        <f>UPPER(IF($D27="","",VLOOKUP($D27,'m kvalifikacije žrebna lista'!$A$7:$R$38,17)))</f>
        <v/>
      </c>
      <c r="C27" s="101" t="str">
        <f>(IF($D27="","",VLOOKUP($D27,'m kvalifikacije žrebna lista'!$A$7:$R$38,2)))</f>
        <v/>
      </c>
      <c r="D27" s="102"/>
      <c r="E27" s="118" t="str">
        <f>UPPER(IF($D27="","",VLOOKUP($D27,'m kvalifikacije žrebna lista'!$A$7:$R$38,3)))</f>
        <v/>
      </c>
      <c r="F27" s="118" t="str">
        <f>PROPER(IF($D27="","",VLOOKUP($D27,'m kvalifikacije žrebna lista'!$A$7:$R$38,4)))</f>
        <v/>
      </c>
      <c r="G27" s="118"/>
      <c r="H27" s="118" t="str">
        <f>UPPER(IF($D27="","",VLOOKUP($D27,'m kvalifikacije žrebna lista'!$A$7:$R$38,5)))</f>
        <v/>
      </c>
      <c r="I27" s="251" t="str">
        <f>IF($D27="","",VLOOKUP($D27,'m kvalifikacije žrebna lista'!$A$7:$R$38,14))</f>
        <v/>
      </c>
      <c r="J27" s="104"/>
      <c r="K27" s="264"/>
      <c r="L27" s="1404"/>
      <c r="M27" s="159"/>
      <c r="N27" s="159"/>
      <c r="O27" s="159"/>
      <c r="P27" s="107"/>
      <c r="Q27" s="108"/>
      <c r="R27" s="109"/>
      <c r="U27" s="896" t="str">
        <f>IF($D27="","",VLOOKUP($D27,'m kvalifikacije žrebna lista'!$A$7:$R$38,2))</f>
        <v/>
      </c>
      <c r="V27" s="620">
        <v>21</v>
      </c>
      <c r="W27" s="620" t="str">
        <f>UPPER(IF($D$47="","",VLOOKUP($D$47,'m kvalifikacije žrebna lista'!$A$7:$R$38,3)))</f>
        <v/>
      </c>
      <c r="X27" s="620" t="str">
        <f>PROPER(IF($D$47="","",VLOOKUP($D$47,'m kvalifikacije žrebna lista'!$A$7:$R$38,4)))</f>
        <v/>
      </c>
      <c r="Y27" s="403" t="str">
        <f t="shared" si="0"/>
        <v/>
      </c>
      <c r="Z27" s="900" t="str">
        <f>IF(W27="","",IF(AND($Q$62=1,$U$48=$U$47),3,IF(AND($Q$62=2,$U$48=$U$47),2,IF(AND($Q$62=3,$U$48=$U$47),1,""))))</f>
        <v/>
      </c>
      <c r="AA27" s="900" t="str">
        <f>IF($W27="","",IF(AND($Q$62=1,$U$50=$U$48,$U$48=$U$47),3,IF(AND($Q$62=2,$U$50=$U$48,$U$48=$U$47),2,IF(AND($Q$62=3,$U$50=$U$48,$U$48=$U$47),1,""))))</f>
        <v/>
      </c>
      <c r="AB27" s="403"/>
      <c r="AC27" s="403"/>
      <c r="AD27" s="403"/>
      <c r="AE27" s="1007">
        <f t="shared" si="1"/>
        <v>0</v>
      </c>
      <c r="AF27" s="1407"/>
    </row>
    <row r="28" spans="1:32" s="33" customFormat="1" ht="9.6" customHeight="1">
      <c r="A28" s="502"/>
      <c r="B28" s="111"/>
      <c r="C28" s="111"/>
      <c r="D28" s="119"/>
      <c r="E28" s="112"/>
      <c r="F28" s="112"/>
      <c r="G28" s="113"/>
      <c r="H28" s="114" t="s">
        <v>151</v>
      </c>
      <c r="I28" s="115"/>
      <c r="J28" s="116" t="str">
        <f>UPPER(IF(OR(I28="a",I28="as"),E27,IF(OR(I28="b",I28="bs"),E29,)))</f>
        <v/>
      </c>
      <c r="K28" s="1113">
        <f>IF(OR(I28="a",I28="as"),I27,IF(OR(I28="b",I28="bs"),I29,))</f>
        <v>0</v>
      </c>
      <c r="L28" s="104"/>
      <c r="M28" s="159"/>
      <c r="N28" s="159"/>
      <c r="O28" s="159"/>
      <c r="P28" s="107"/>
      <c r="Q28" s="108"/>
      <c r="R28" s="109"/>
      <c r="U28" s="896" t="str">
        <f>IF(OR(I28="a",I28="as"),C27,IF(OR(I28="b",I28="bs"),C29,""))</f>
        <v/>
      </c>
      <c r="V28" s="886">
        <v>22</v>
      </c>
      <c r="W28" s="886" t="str">
        <f>UPPER(IF($D$49="","",VLOOKUP($D$49,'m kvalifikacije žrebna lista'!$A$7:$R$38,3)))</f>
        <v/>
      </c>
      <c r="X28" s="886" t="str">
        <f>PROPER(IF($D$49="","",VLOOKUP($D$49,'m kvalifikacije žrebna lista'!$A$7:$R$38,4)))</f>
        <v/>
      </c>
      <c r="Y28" s="888" t="str">
        <f t="shared" si="0"/>
        <v/>
      </c>
      <c r="Z28" s="902" t="str">
        <f>IF(W28="","",IF(AND($Q$62=1,$U$48=$U$49),3,IF(AND($Q$62=2,$U$48=$U$49),2,IF(AND($Q$62=3,$U$48=$U$49),1,""))))</f>
        <v/>
      </c>
      <c r="AA28" s="902" t="str">
        <f>IF($W28="","",IF(AND($Q$62=1,$U$50=$U$48,$U$48=$U$49),3,IF(AND($Q$62=2,$U$50=$U$48,$U$48=$U$49),2,IF(AND($Q$62=3,$U$50=$U$48,$U$48=$U$49),1,""))))</f>
        <v/>
      </c>
      <c r="AB28" s="888"/>
      <c r="AC28" s="888"/>
      <c r="AD28" s="888"/>
      <c r="AE28" s="1008">
        <f t="shared" si="1"/>
        <v>0</v>
      </c>
      <c r="AF28" s="1407"/>
    </row>
    <row r="29" spans="1:32" s="33" customFormat="1" ht="9.6" customHeight="1">
      <c r="A29" s="501">
        <v>12</v>
      </c>
      <c r="B29" s="101" t="str">
        <f>UPPER(IF($D29="","",VLOOKUP($D29,'m kvalifikacije žrebna lista'!$A$7:$R$38,17)))</f>
        <v/>
      </c>
      <c r="C29" s="101" t="str">
        <f>(IF($D29="","",VLOOKUP($D29,'m kvalifikacije žrebna lista'!$A$7:$R$38,2)))</f>
        <v/>
      </c>
      <c r="D29" s="102"/>
      <c r="E29" s="118" t="str">
        <f>UPPER(IF($D29="","",VLOOKUP($D29,'m kvalifikacije žrebna lista'!$A$7:$R$38,3)))</f>
        <v/>
      </c>
      <c r="F29" s="118" t="str">
        <f>PROPER(IF($D29="","",VLOOKUP($D29,'m kvalifikacije žrebna lista'!$A$7:$R$38,4)))</f>
        <v/>
      </c>
      <c r="G29" s="118"/>
      <c r="H29" s="118" t="str">
        <f>UPPER(IF($D29="","",VLOOKUP($D29,'m kvalifikacije žrebna lista'!$A$7:$R$38,5)))</f>
        <v/>
      </c>
      <c r="I29" s="1129" t="str">
        <f>IF($D29="","",VLOOKUP($D29,'m kvalifikacije žrebna lista'!$A$7:$R$38,14))</f>
        <v/>
      </c>
      <c r="J29" s="1404"/>
      <c r="K29" s="253"/>
      <c r="L29" s="104"/>
      <c r="M29" s="159"/>
      <c r="N29" s="159"/>
      <c r="O29" s="159"/>
      <c r="P29" s="107"/>
      <c r="Q29" s="108"/>
      <c r="R29" s="109"/>
      <c r="U29" s="896" t="str">
        <f>IF($D29="","",VLOOKUP($D29,'m kvalifikacije žrebna lista'!$A$7:$R$38,2))</f>
        <v/>
      </c>
      <c r="V29" s="620">
        <v>23</v>
      </c>
      <c r="W29" s="620" t="str">
        <f>UPPER(IF($D$51="","",VLOOKUP($D$51,'m kvalifikacije žrebna lista'!$A$7:$R$38,3)))</f>
        <v/>
      </c>
      <c r="X29" s="620" t="str">
        <f>PROPER(IF($D$51="","",VLOOKUP($D$51,'m kvalifikacije žrebna lista'!$A$7:$R$38,4)))</f>
        <v/>
      </c>
      <c r="Y29" s="403" t="str">
        <f t="shared" si="0"/>
        <v/>
      </c>
      <c r="Z29" s="900" t="str">
        <f>IF(W29="","",IF(AND($Q$62=1,$U$52=$U$51),3,IF(AND($Q$62=2,$U$52=$U$51),2,IF(AND($Q$62=3,$U$52=$U$51),1,""))))</f>
        <v/>
      </c>
      <c r="AA29" s="900" t="str">
        <f>IF($W29="","",IF(AND($Q$62=1,$U$50=$U$52,$U$52=$U$51),3,IF(AND($Q$62=2,$U$50=$U$52,$U$52=$U$51),2,IF(AND($Q$62=3,$U$50=$U$52,$U$52=$U$51),1,""))))</f>
        <v/>
      </c>
      <c r="AB29" s="403"/>
      <c r="AC29" s="403"/>
      <c r="AD29" s="403"/>
      <c r="AE29" s="1007">
        <f t="shared" si="1"/>
        <v>0</v>
      </c>
      <c r="AF29" s="1407"/>
    </row>
    <row r="30" spans="1:32" s="33" customFormat="1" ht="9.6" customHeight="1">
      <c r="A30" s="501"/>
      <c r="B30" s="111"/>
      <c r="C30" s="111"/>
      <c r="D30" s="119"/>
      <c r="E30" s="104"/>
      <c r="F30" s="104"/>
      <c r="G30" s="44"/>
      <c r="H30" s="123"/>
      <c r="I30" s="268"/>
      <c r="J30" s="104"/>
      <c r="K30" s="253"/>
      <c r="L30" s="114"/>
      <c r="M30" s="160"/>
      <c r="N30" s="161" t="str">
        <f>UPPER(IF(OR(M30="a",M30="as"),L26,IF(OR(M30="b",M30="bs"),L34,)))</f>
        <v/>
      </c>
      <c r="O30" s="159"/>
      <c r="P30" s="107"/>
      <c r="Q30" s="108"/>
      <c r="R30" s="109"/>
      <c r="U30" s="896"/>
      <c r="V30" s="886">
        <v>24</v>
      </c>
      <c r="W30" s="886" t="str">
        <f>UPPER(IF($D$53="","",VLOOKUP($D$53,'m kvalifikacije žrebna lista'!$A$7:$R$38,3)))</f>
        <v/>
      </c>
      <c r="X30" s="886" t="str">
        <f>PROPER(IF($D$53="","",VLOOKUP($D$53,'m kvalifikacije žrebna lista'!$A$7:$R$38,4)))</f>
        <v/>
      </c>
      <c r="Y30" s="888" t="str">
        <f t="shared" si="0"/>
        <v/>
      </c>
      <c r="Z30" s="902" t="str">
        <f>IF(W30="","",IF(AND($Q$62=1,$U$52=$U$53),3,IF(AND($Q$62=2,$U$52=$U$53),2,IF(AND($Q$62=3,$U$52=$U$53),1,""))))</f>
        <v/>
      </c>
      <c r="AA30" s="902" t="str">
        <f>IF($W30="","",IF(AND($Q$62=1,$U$50=$U$52,$U$52=$U$53),3,IF(AND($Q$62=2,$U$50=$U$52,$U$52=$U$53),2,IF(AND($Q$62=3,$U$50=$U$52,$U$52=$U$53),1,""))))</f>
        <v/>
      </c>
      <c r="AB30" s="888"/>
      <c r="AC30" s="888"/>
      <c r="AD30" s="888"/>
      <c r="AE30" s="1008">
        <f t="shared" si="1"/>
        <v>0</v>
      </c>
      <c r="AF30" s="1407"/>
    </row>
    <row r="31" spans="1:32" s="33" customFormat="1" ht="9.6" customHeight="1">
      <c r="A31" s="500">
        <v>13</v>
      </c>
      <c r="B31" s="103" t="str">
        <f>UPPER(IF($D31="","",VLOOKUP($D31,'m kvalifikacije žrebna lista'!$A$7:$R$38,17)))</f>
        <v/>
      </c>
      <c r="C31" s="103" t="str">
        <f>(IF($D31="","",VLOOKUP($D31,'m kvalifikacije žrebna lista'!$A$7:$R$38,2)))</f>
        <v/>
      </c>
      <c r="D31" s="102"/>
      <c r="E31" s="103" t="str">
        <f>UPPER(IF($D31="","",VLOOKUP($D31,'m kvalifikacije žrebna lista'!$A$7:$R$38,3)))</f>
        <v/>
      </c>
      <c r="F31" s="103" t="str">
        <f>PROPER(IF($D31="","",VLOOKUP($D31,'m kvalifikacije žrebna lista'!$A$7:$R$38,4)))</f>
        <v/>
      </c>
      <c r="G31" s="103"/>
      <c r="H31" s="103" t="str">
        <f>UPPER(IF($D31="","",VLOOKUP($D31,'m kvalifikacije žrebna lista'!$A$7:$R$38,5)))</f>
        <v/>
      </c>
      <c r="I31" s="1130" t="str">
        <f>IF($D31="","",VLOOKUP($D31,'m kvalifikacije žrebna lista'!$A$7:$R$38,14))</f>
        <v/>
      </c>
      <c r="J31" s="104"/>
      <c r="K31" s="253"/>
      <c r="L31" s="104"/>
      <c r="M31" s="159"/>
      <c r="N31" s="161"/>
      <c r="O31" s="159"/>
      <c r="P31" s="107"/>
      <c r="Q31" s="108"/>
      <c r="R31" s="109"/>
      <c r="U31" s="896" t="str">
        <f>IF($D31="","",VLOOKUP($D31,'m kvalifikacije žrebna lista'!$A$7:$R$38,2))</f>
        <v/>
      </c>
      <c r="V31" s="620">
        <v>25</v>
      </c>
      <c r="W31" s="620" t="str">
        <f>UPPER(IF($D$55="","",VLOOKUP($D$55,'m kvalifikacije žrebna lista'!$A$7:$R$38,3)))</f>
        <v/>
      </c>
      <c r="X31" s="620" t="str">
        <f>PROPER(IF($D$55="","",VLOOKUP($D$55,'m kvalifikacije žrebna lista'!$A$7:$R$38,4)))</f>
        <v/>
      </c>
      <c r="Y31" s="403" t="str">
        <f t="shared" si="0"/>
        <v/>
      </c>
      <c r="Z31" s="900" t="str">
        <f>IF(W31="","",IF(AND($Q$62=1,$U$56=$U$55),3,IF(AND($Q$62=2,$U$56=$U$55),2,IF(AND($Q$62=3,$U$56=$U$55),1,""))))</f>
        <v/>
      </c>
      <c r="AA31" s="900" t="str">
        <f>IF($W31="","",IF(AND($Q$62=1,$U$58=$U$56,$U$56=$U$55),3,IF(AND($Q$62=2,$U$58=$U$56,$U$56=$U$55),2,IF(AND($Q$62=3,$U$58=$U$56,$U$56=$U$55),1,""))))</f>
        <v/>
      </c>
      <c r="AB31" s="403"/>
      <c r="AC31" s="403"/>
      <c r="AD31" s="403"/>
      <c r="AE31" s="1007">
        <f t="shared" si="1"/>
        <v>0</v>
      </c>
      <c r="AF31" s="1407"/>
    </row>
    <row r="32" spans="1:32" s="33" customFormat="1" ht="9.6" customHeight="1">
      <c r="A32" s="501"/>
      <c r="B32" s="111"/>
      <c r="C32" s="111"/>
      <c r="D32" s="119"/>
      <c r="E32" s="112"/>
      <c r="F32" s="112"/>
      <c r="G32" s="113"/>
      <c r="H32" s="114" t="s">
        <v>151</v>
      </c>
      <c r="I32" s="115"/>
      <c r="J32" s="116" t="str">
        <f>UPPER(IF(OR(I32="a",I32="as"),E31,IF(OR(I32="b",I32="bs"),E33,)))</f>
        <v/>
      </c>
      <c r="K32" s="1112">
        <f>IF(OR(I32="a",I32="as"),I31,IF(OR(I32="b",I32="bs"),I33,))</f>
        <v>0</v>
      </c>
      <c r="L32" s="104"/>
      <c r="M32" s="159"/>
      <c r="N32" s="159"/>
      <c r="O32" s="159"/>
      <c r="P32" s="107"/>
      <c r="Q32" s="108"/>
      <c r="R32" s="109"/>
      <c r="U32" s="896" t="str">
        <f>IF(OR(I32="a",I32="as"),C31,IF(OR(I32="b",I32="bs"),C33,""))</f>
        <v/>
      </c>
      <c r="V32" s="886">
        <v>26</v>
      </c>
      <c r="W32" s="886" t="str">
        <f>UPPER(IF($D$57="","",VLOOKUP($D$57,'m kvalifikacije žrebna lista'!$A$7:$R$38,3)))</f>
        <v/>
      </c>
      <c r="X32" s="886" t="str">
        <f>PROPER(IF($D$57="","",VLOOKUP($D$57,'m kvalifikacije žrebna lista'!$A$7:$R$38,4)))</f>
        <v/>
      </c>
      <c r="Y32" s="888" t="str">
        <f t="shared" si="0"/>
        <v/>
      </c>
      <c r="Z32" s="902" t="str">
        <f>IF(W32="","",IF(AND($Q$62=1,$U$56=$U$57),3,IF(AND($Q$62=2,$U$56=$U$57),2,IF(AND($Q$62=3,$U$56=$U$57),1,""))))</f>
        <v/>
      </c>
      <c r="AA32" s="902" t="str">
        <f>IF($W32="","",IF(AND($Q$62=1,$U$58=$U$56,$U$56=$U$57),3,IF(AND($Q$62=2,$U$58=$U$56,$U$56=$U$57),2,IF(AND($Q$62=3,$U$58=$U$56,$U$56=$U$57),1,""))))</f>
        <v/>
      </c>
      <c r="AB32" s="888"/>
      <c r="AC32" s="888"/>
      <c r="AD32" s="888"/>
      <c r="AE32" s="1008">
        <f t="shared" si="1"/>
        <v>0</v>
      </c>
      <c r="AF32" s="1407"/>
    </row>
    <row r="33" spans="1:36" s="33" customFormat="1" ht="9.6" customHeight="1">
      <c r="A33" s="501">
        <v>14</v>
      </c>
      <c r="B33" s="101" t="str">
        <f>UPPER(IF($D33="","",VLOOKUP($D33,'m kvalifikacije žrebna lista'!$A$7:$R$38,17)))</f>
        <v/>
      </c>
      <c r="C33" s="101" t="str">
        <f>(IF($D33="","",VLOOKUP($D33,'m kvalifikacije žrebna lista'!$A$7:$R$38,2)))</f>
        <v/>
      </c>
      <c r="D33" s="102"/>
      <c r="E33" s="118" t="str">
        <f>UPPER(IF($D33="","",VLOOKUP($D33,'m kvalifikacije žrebna lista'!$A$7:$R$38,3)))</f>
        <v/>
      </c>
      <c r="F33" s="118" t="str">
        <f>PROPER(IF($D33="","",VLOOKUP($D33,'m kvalifikacije žrebna lista'!$A$7:$R$38,4)))</f>
        <v/>
      </c>
      <c r="G33" s="118"/>
      <c r="H33" s="118" t="str">
        <f>UPPER(IF($D33="","",VLOOKUP($D33,'m kvalifikacije žrebna lista'!$A$7:$R$38,5)))</f>
        <v/>
      </c>
      <c r="I33" s="263" t="str">
        <f>IF($D33="","",VLOOKUP($D33,'m kvalifikacije žrebna lista'!$A$7:$R$38,14))</f>
        <v/>
      </c>
      <c r="J33" s="1404"/>
      <c r="K33" s="269"/>
      <c r="L33" s="104"/>
      <c r="M33" s="159"/>
      <c r="N33" s="159"/>
      <c r="O33" s="159"/>
      <c r="P33" s="107"/>
      <c r="Q33" s="108"/>
      <c r="R33" s="109"/>
      <c r="U33" s="896" t="str">
        <f>IF($D33="","",VLOOKUP($D33,'m kvalifikacije žrebna lista'!$A$7:$R$38,2))</f>
        <v/>
      </c>
      <c r="V33" s="620">
        <v>27</v>
      </c>
      <c r="W33" s="620" t="str">
        <f>UPPER(IF($D$59="","",VLOOKUP($D$59,'m kvalifikacije žrebna lista'!$A$7:$R$38,3)))</f>
        <v/>
      </c>
      <c r="X33" s="620" t="str">
        <f>PROPER(IF($D$59="","",VLOOKUP($D$59,'m kvalifikacije žrebna lista'!$A$7:$R$38,4)))</f>
        <v/>
      </c>
      <c r="Y33" s="403" t="str">
        <f t="shared" si="0"/>
        <v/>
      </c>
      <c r="Z33" s="900" t="str">
        <f>IF(W33="","",IF(AND($Q$62=1,$U$60=$U$59),3,IF(AND($Q$62=2,$U$60=$U$59),2,IF(AND($Q$62=3,$U$60=$U$59),1,""))))</f>
        <v/>
      </c>
      <c r="AA33" s="900" t="str">
        <f>IF($W33="","",IF(AND($Q$62=1,$U$58=$U$60,$U$60=$U$59),3,IF(AND($Q$62=2,$U$58=$U$60,$U$60=$U$59),2,IF(AND($Q$62=3,$U$58=$U$60,$U$60=$U$59),1,""))))</f>
        <v/>
      </c>
      <c r="AB33" s="403"/>
      <c r="AC33" s="403"/>
      <c r="AD33" s="403"/>
      <c r="AE33" s="1007">
        <f t="shared" si="1"/>
        <v>0</v>
      </c>
      <c r="AF33" s="1407"/>
    </row>
    <row r="34" spans="1:36" s="33" customFormat="1" ht="9.6" customHeight="1">
      <c r="A34" s="501"/>
      <c r="B34" s="111"/>
      <c r="C34" s="111"/>
      <c r="D34" s="119"/>
      <c r="E34" s="112"/>
      <c r="F34" s="112"/>
      <c r="G34" s="113"/>
      <c r="H34" s="104"/>
      <c r="I34" s="268"/>
      <c r="J34" s="114" t="s">
        <v>151</v>
      </c>
      <c r="K34" s="120"/>
      <c r="L34" s="116" t="str">
        <f>UPPER(IF(OR(K34="a",K34="as"),J32,IF(OR(K34="b",K34="bs"),J36,)))</f>
        <v/>
      </c>
      <c r="M34" s="121"/>
      <c r="N34" s="122"/>
      <c r="O34" s="159"/>
      <c r="P34" s="107"/>
      <c r="Q34" s="108"/>
      <c r="R34" s="109"/>
      <c r="U34" s="896" t="str">
        <f>IF(OR(K34="a",K34="as"),$U$32,IF(OR(K34="b",K34="bs"),U36,""))</f>
        <v/>
      </c>
      <c r="V34" s="886">
        <v>28</v>
      </c>
      <c r="W34" s="886" t="str">
        <f>UPPER(IF($D$61="","",VLOOKUP($D$61,'m kvalifikacije žrebna lista'!$A$7:$R$38,3)))</f>
        <v/>
      </c>
      <c r="X34" s="886" t="str">
        <f>PROPER(IF($D$61="","",VLOOKUP($D$61,'m kvalifikacije žrebna lista'!$A$7:$R$38,4)))</f>
        <v/>
      </c>
      <c r="Y34" s="888" t="str">
        <f t="shared" si="0"/>
        <v/>
      </c>
      <c r="Z34" s="902" t="str">
        <f>IF(W34="","",IF(AND($Q$62=1,$U$60=$U$61),3,IF(AND($Q$62=2,$U$60=$U$61),2,IF(AND($Q$62=3,$U$60=$U$61),1,""))))</f>
        <v/>
      </c>
      <c r="AA34" s="902" t="str">
        <f>IF($W34="","",IF(AND($Q$62=1,$U$58=$U$60,$U$60=$U$61),3,IF(AND($Q$62=2,$U$58=$U$60,$U$60=$U$61),2,IF(AND($Q$62=3,$U$58=$U$60,$U$60=$U$61),1,""))))</f>
        <v/>
      </c>
      <c r="AB34" s="888"/>
      <c r="AC34" s="888"/>
      <c r="AD34" s="888"/>
      <c r="AE34" s="1008">
        <f t="shared" si="1"/>
        <v>0</v>
      </c>
      <c r="AF34" s="1407"/>
    </row>
    <row r="35" spans="1:36" s="33" customFormat="1" ht="9.6" customHeight="1">
      <c r="A35" s="501">
        <v>15</v>
      </c>
      <c r="B35" s="101" t="str">
        <f>UPPER(IF($D35="","",VLOOKUP($D35,'m kvalifikacije žrebna lista'!$A$7:$R$38,17)))</f>
        <v/>
      </c>
      <c r="C35" s="101" t="str">
        <f>(IF($D35="","",VLOOKUP($D35,'m kvalifikacije žrebna lista'!$A$7:$R$38,2)))</f>
        <v/>
      </c>
      <c r="D35" s="102"/>
      <c r="E35" s="118" t="str">
        <f>UPPER(IF($D35="","",VLOOKUP($D35,'m kvalifikacije žrebna lista'!$A$7:$R$38,3)))</f>
        <v/>
      </c>
      <c r="F35" s="118" t="str">
        <f>PROPER(IF($D35="","",VLOOKUP($D35,'m kvalifikacije žrebna lista'!$A$7:$R$38,4)))</f>
        <v/>
      </c>
      <c r="G35" s="118"/>
      <c r="H35" s="118" t="str">
        <f>UPPER(IF($D35="","",VLOOKUP($D35,'m kvalifikacije žrebna lista'!$A$7:$R$38,5)))</f>
        <v/>
      </c>
      <c r="I35" s="251" t="str">
        <f>IF($D35="","",VLOOKUP($D35,'m kvalifikacije žrebna lista'!$A$7:$R$38,14))</f>
        <v/>
      </c>
      <c r="J35" s="104"/>
      <c r="K35" s="264"/>
      <c r="L35" s="1404"/>
      <c r="M35" s="122"/>
      <c r="N35" s="122"/>
      <c r="O35" s="122"/>
      <c r="P35" s="107"/>
      <c r="Q35" s="108"/>
      <c r="R35" s="109"/>
      <c r="U35" s="896" t="str">
        <f>IF($D35="","",VLOOKUP($D35,'m kvalifikacije žrebna lista'!$A$7:$R$38,2))</f>
        <v/>
      </c>
      <c r="V35" s="620">
        <v>29</v>
      </c>
      <c r="W35" s="620" t="str">
        <f>UPPER(IF($D$63="","",VLOOKUP($D$63,'m kvalifikacije žrebna lista'!$A$7:$R$38,3)))</f>
        <v/>
      </c>
      <c r="X35" s="620" t="str">
        <f>PROPER(IF($D$63="","",VLOOKUP($D$63,'m kvalifikacije žrebna lista'!$A$7:$R$38,4)))</f>
        <v/>
      </c>
      <c r="Y35" s="403" t="str">
        <f t="shared" si="0"/>
        <v/>
      </c>
      <c r="Z35" s="900" t="str">
        <f>IF(W35="","",IF(AND($Q$62=1,$U$64=$U$63),3,IF(AND($Q$62=2,$U$64=$U$63),2,IF(AND($Q$62=3,$U$64=$U$63),1,""))))</f>
        <v/>
      </c>
      <c r="AA35" s="900" t="str">
        <f>IF($W35="","",IF(AND($Q$62=1,$U$66=$U$64,$U$64=$U$63),3,IF(AND($Q$62=2,$U$66=$U$64,$U$64=$U$63),2,IF(AND($Q$62=3,$U$66=$U$64,$U$64=$U$63),1,""))))</f>
        <v/>
      </c>
      <c r="AB35" s="403"/>
      <c r="AC35" s="403"/>
      <c r="AD35" s="403"/>
      <c r="AE35" s="1007">
        <f t="shared" si="1"/>
        <v>0</v>
      </c>
      <c r="AF35" s="1407"/>
    </row>
    <row r="36" spans="1:36" s="33" customFormat="1" ht="9.6" customHeight="1">
      <c r="A36" s="501"/>
      <c r="B36" s="111"/>
      <c r="C36" s="111"/>
      <c r="D36" s="111"/>
      <c r="E36" s="112"/>
      <c r="F36" s="112"/>
      <c r="G36" s="113"/>
      <c r="H36" s="114" t="s">
        <v>151</v>
      </c>
      <c r="I36" s="115"/>
      <c r="J36" s="116" t="str">
        <f>UPPER(IF(OR(I36="a",I36="as"),E35,IF(OR(I36="b",I36="bs"),E37,)))</f>
        <v/>
      </c>
      <c r="K36" s="1113">
        <f>IF(OR(I36="a",I36="as"),I35,IF(OR(I36="b",I36="bs"),I37,))</f>
        <v>0</v>
      </c>
      <c r="L36" s="104"/>
      <c r="M36" s="122"/>
      <c r="N36" s="122"/>
      <c r="O36" s="122"/>
      <c r="P36" s="107"/>
      <c r="Q36" s="108"/>
      <c r="R36" s="109"/>
      <c r="U36" s="896" t="str">
        <f>IF(OR(I36="a",I36="as"),C35,IF(OR(I36="b",I36="bs"),C37,""))</f>
        <v/>
      </c>
      <c r="V36" s="886">
        <v>30</v>
      </c>
      <c r="W36" s="886" t="str">
        <f>UPPER(IF($D$65="","",VLOOKUP($D$65,'m kvalifikacije žrebna lista'!$A$7:$R$38,3)))</f>
        <v/>
      </c>
      <c r="X36" s="886" t="str">
        <f>PROPER(IF($D$65="","",VLOOKUP($D$65,'m kvalifikacije žrebna lista'!$A$7:$R$38,4)))</f>
        <v/>
      </c>
      <c r="Y36" s="888" t="str">
        <f t="shared" si="0"/>
        <v/>
      </c>
      <c r="Z36" s="902" t="str">
        <f>IF(W36="","",IF(AND($Q$62=1,$U$64=$U$65),3,IF(AND($Q$62=2,$U$64=$U$65),2,IF(AND($Q$62=3,$U$64=$U$65),1,""))))</f>
        <v/>
      </c>
      <c r="AA36" s="902" t="str">
        <f>IF($W36="","",IF(AND($Q$62=1,$U$66=$U$64,$U$64=$U$65),3,IF(AND($Q$62=2,$U$66=$U$64,$U$64=$U$65),2,IF(AND($Q$62=3,$U$66=$U$64,$U$64=$U$65),1,""))))</f>
        <v/>
      </c>
      <c r="AB36" s="888"/>
      <c r="AC36" s="888"/>
      <c r="AD36" s="888"/>
      <c r="AE36" s="1008">
        <f t="shared" si="1"/>
        <v>0</v>
      </c>
      <c r="AF36" s="1407"/>
    </row>
    <row r="37" spans="1:36" s="33" customFormat="1" ht="9.6" customHeight="1" thickBot="1">
      <c r="A37" s="501">
        <v>16</v>
      </c>
      <c r="B37" s="101" t="str">
        <f>UPPER(IF($D37="","",VLOOKUP($D37,'m kvalifikacije žrebna lista'!$A$7:$R$38,17)))</f>
        <v/>
      </c>
      <c r="C37" s="101" t="str">
        <f>(IF($D37="","",VLOOKUP($D37,'m kvalifikacije žrebna lista'!$A$7:$R$38,2)))</f>
        <v/>
      </c>
      <c r="D37" s="102"/>
      <c r="E37" s="118" t="str">
        <f>UPPER(IF($D37="","",VLOOKUP($D37,'m kvalifikacije žrebna lista'!$A$7:$R$38,3)))</f>
        <v/>
      </c>
      <c r="F37" s="118" t="str">
        <f>PROPER(IF($D37="","",VLOOKUP($D37,'m kvalifikacije žrebna lista'!$A$7:$R$38,4)))</f>
        <v/>
      </c>
      <c r="G37" s="103"/>
      <c r="H37" s="118" t="str">
        <f>UPPER(IF($D37="","",VLOOKUP($D37,'m kvalifikacije žrebna lista'!$A$7:$R$38,5)))</f>
        <v/>
      </c>
      <c r="I37" s="1129" t="str">
        <f>IF($D37="","",VLOOKUP($D37,'m kvalifikacije žrebna lista'!$A$7:$R$38,14))</f>
        <v/>
      </c>
      <c r="J37" s="1404"/>
      <c r="K37" s="253"/>
      <c r="L37" s="104"/>
      <c r="M37" s="122"/>
      <c r="N37" s="122"/>
      <c r="O37" s="122"/>
      <c r="P37" s="107"/>
      <c r="Q37" s="108"/>
      <c r="R37" s="109"/>
      <c r="U37" s="896" t="str">
        <f>IF($D37="","",VLOOKUP($D37,'m kvalifikacije žrebna lista'!$A$7:$R$38,2))</f>
        <v/>
      </c>
      <c r="V37" s="620">
        <v>31</v>
      </c>
      <c r="W37" s="620" t="str">
        <f>UPPER(IF($D$67="","",VLOOKUP($D$67,'m kvalifikacije žrebna lista'!$A$7:$R$38,3)))</f>
        <v/>
      </c>
      <c r="X37" s="620" t="str">
        <f>PROPER(IF($D$67="","",VLOOKUP($D$67,'m kvalifikacije žrebna lista'!$A$7:$R$38,4)))</f>
        <v/>
      </c>
      <c r="Y37" s="403" t="str">
        <f t="shared" si="0"/>
        <v/>
      </c>
      <c r="Z37" s="900" t="str">
        <f>IF(W37="","",IF(AND($Q$62=1,$U$68=$U$67),3,IF(AND($Q$62=2,$U$68=$U$67),2,IF(AND($Q$62=3,$U$68=$U$67),1,""))))</f>
        <v/>
      </c>
      <c r="AA37" s="900" t="str">
        <f>IF($W37="","",IF(AND($Q$62=1,$U$66=$U$68,$U$68=$U$67),3,IF(AND($Q$62=2,$U$66=$U$68,$U$68=$U$67),2,IF(AND($Q$62=3,$U$66=$U$68,$U$68=$U$67),1,""))))</f>
        <v/>
      </c>
      <c r="AB37" s="403"/>
      <c r="AC37" s="403"/>
      <c r="AD37" s="403"/>
      <c r="AE37" s="1007">
        <f t="shared" si="1"/>
        <v>0</v>
      </c>
      <c r="AF37" s="1407"/>
    </row>
    <row r="38" spans="1:36" s="33" customFormat="1" ht="9.6" customHeight="1">
      <c r="A38" s="501"/>
      <c r="B38" s="111"/>
      <c r="C38" s="111"/>
      <c r="D38" s="111"/>
      <c r="E38" s="112"/>
      <c r="F38" s="112"/>
      <c r="G38" s="113"/>
      <c r="H38" s="112"/>
      <c r="I38" s="268"/>
      <c r="J38" s="104"/>
      <c r="K38" s="253"/>
      <c r="L38" s="104"/>
      <c r="M38" s="122"/>
      <c r="N38" s="122"/>
      <c r="O38" s="122"/>
      <c r="P38" s="107"/>
      <c r="Q38" s="108"/>
      <c r="R38" s="109"/>
      <c r="T38" s="110"/>
      <c r="U38" s="896"/>
      <c r="V38" s="886">
        <v>32</v>
      </c>
      <c r="W38" s="886" t="str">
        <f>UPPER(IF($D$69="","",VLOOKUP($D$69,'m kvalifikacije žrebna lista'!$A$7:$R$38,3)))</f>
        <v/>
      </c>
      <c r="X38" s="886" t="str">
        <f>PROPER(IF($D$69="","",VLOOKUP($D$69,'m kvalifikacije žrebna lista'!$A$7:$R$38,4)))</f>
        <v/>
      </c>
      <c r="Y38" s="888" t="str">
        <f t="shared" si="0"/>
        <v/>
      </c>
      <c r="Z38" s="902" t="str">
        <f>IF(W38="","",IF(AND($Q$62=1,$U$68=$U$69),3,IF(AND($Q$62=2,$U$68=$U$69),2,IF(AND($Q$62=3,$U$68=$U$69),1,""))))</f>
        <v/>
      </c>
      <c r="AA38" s="902" t="str">
        <f>IF($W38="","",IF(AND($Q$62=1,$U$66=$U$68,$U$68=$U$69),3,IF(AND($Q$62=2,$U$66=$U$68,$U$68=$U$69),2,IF(AND($Q$62=3,$U$66=$U$68,$U$68=$U$69),1,""))))</f>
        <v/>
      </c>
      <c r="AB38" s="888"/>
      <c r="AC38" s="888"/>
      <c r="AD38" s="888"/>
      <c r="AE38" s="1008">
        <f t="shared" si="1"/>
        <v>0</v>
      </c>
      <c r="AF38" s="1407"/>
    </row>
    <row r="39" spans="1:36" s="33" customFormat="1" ht="9.6" customHeight="1">
      <c r="A39" s="500">
        <v>17</v>
      </c>
      <c r="B39" s="103" t="str">
        <f>UPPER(IF($D39="","",VLOOKUP($D39,'m kvalifikacije žrebna lista'!$A$7:$R$38,17)))</f>
        <v/>
      </c>
      <c r="C39" s="103" t="str">
        <f>(IF($D39="","",VLOOKUP($D39,'m kvalifikacije žrebna lista'!$A$7:$R$38,2)))</f>
        <v/>
      </c>
      <c r="D39" s="102"/>
      <c r="E39" s="103" t="str">
        <f>UPPER(IF($D39="","",VLOOKUP($D39,'m kvalifikacije žrebna lista'!$A$7:$R$38,3)))</f>
        <v/>
      </c>
      <c r="F39" s="103" t="str">
        <f>PROPER(IF($D39="","",VLOOKUP($D39,'m kvalifikacije žrebna lista'!$A$7:$R$38,4)))</f>
        <v/>
      </c>
      <c r="G39" s="103"/>
      <c r="H39" s="103" t="str">
        <f>UPPER(IF($D39="","",VLOOKUP($D39,'m kvalifikacije žrebna lista'!$A$7:$R$38,5)))</f>
        <v/>
      </c>
      <c r="I39" s="251" t="str">
        <f>IF($D39="","",VLOOKUP($D39,'m kvalifikacije žrebna lista'!$A$7:$R$38,14))</f>
        <v/>
      </c>
      <c r="J39" s="104"/>
      <c r="K39" s="253"/>
      <c r="L39" s="104"/>
      <c r="M39" s="122"/>
      <c r="N39" s="114"/>
      <c r="O39" s="122"/>
      <c r="P39" s="141"/>
      <c r="Q39" s="108"/>
      <c r="R39" s="109"/>
      <c r="T39" s="117"/>
      <c r="U39" s="896" t="str">
        <f>IF($D39="","",VLOOKUP($D39,'m kvalifikacije žrebna lista'!$A$7:$R$38,2))</f>
        <v/>
      </c>
      <c r="Y39" s="872">
        <f>COUNTIF(Y7:Y38,"&gt;0")</f>
        <v>0</v>
      </c>
      <c r="Z39" s="872">
        <f>COUNTIF(Z7:Z38,"&gt;0")</f>
        <v>0</v>
      </c>
      <c r="AA39" s="872">
        <f>COUNTIF(AA7:AA38,"&gt;0")</f>
        <v>0</v>
      </c>
      <c r="AB39" s="872"/>
      <c r="AC39" s="872"/>
      <c r="AD39" s="872"/>
      <c r="AE39" s="872">
        <f>COUNTIF(AE7:AE38,"&gt;0")</f>
        <v>0</v>
      </c>
      <c r="AF39" s="1407"/>
    </row>
    <row r="40" spans="1:36" s="33" customFormat="1" ht="9.6" customHeight="1">
      <c r="A40" s="501"/>
      <c r="B40" s="111"/>
      <c r="C40" s="111"/>
      <c r="D40" s="111"/>
      <c r="E40" s="112"/>
      <c r="F40" s="112"/>
      <c r="G40" s="113"/>
      <c r="H40" s="114" t="s">
        <v>151</v>
      </c>
      <c r="I40" s="115"/>
      <c r="J40" s="116" t="str">
        <f>UPPER(IF(OR(I40="a",I40="as"),E39,IF(OR(I40="b",I40="bs"),E41,)))</f>
        <v/>
      </c>
      <c r="K40" s="1112">
        <f>IF(OR(I40="a",I40="as"),I39,IF(OR(I40="b",I40="bs"),I41,))</f>
        <v>0</v>
      </c>
      <c r="L40" s="104"/>
      <c r="M40" s="122"/>
      <c r="N40" s="122"/>
      <c r="O40" s="122"/>
      <c r="P40" s="142"/>
      <c r="Q40" s="143"/>
      <c r="R40" s="109"/>
      <c r="T40" s="117"/>
      <c r="U40" s="896" t="str">
        <f>IF(OR(I40="a",I40="as"),C39,IF(OR(I40="b",I40="bs"),C41,""))</f>
        <v/>
      </c>
      <c r="AF40" s="1407"/>
    </row>
    <row r="41" spans="1:36" s="33" customFormat="1" ht="9.6" customHeight="1">
      <c r="A41" s="501">
        <v>18</v>
      </c>
      <c r="B41" s="101" t="str">
        <f>UPPER(IF($D41="","",VLOOKUP($D41,'m kvalifikacije žrebna lista'!$A$7:$R$38,17)))</f>
        <v/>
      </c>
      <c r="C41" s="101" t="str">
        <f>(IF($D41="","",VLOOKUP($D41,'m kvalifikacije žrebna lista'!$A$7:$R$38,2)))</f>
        <v/>
      </c>
      <c r="D41" s="102"/>
      <c r="E41" s="118" t="str">
        <f>UPPER(IF($D41="","",VLOOKUP($D41,'m kvalifikacije žrebna lista'!$A$7:$R$38,3)))</f>
        <v/>
      </c>
      <c r="F41" s="118" t="str">
        <f>PROPER(IF($D41="","",VLOOKUP($D41,'m kvalifikacije žrebna lista'!$A$7:$R$38,4)))</f>
        <v/>
      </c>
      <c r="G41" s="118"/>
      <c r="H41" s="118" t="str">
        <f>UPPER(IF($D41="","",VLOOKUP($D41,'m kvalifikacije žrebna lista'!$A$7:$R$38,5)))</f>
        <v/>
      </c>
      <c r="I41" s="263" t="str">
        <f>IF($D41="","",VLOOKUP($D41,'m kvalifikacije žrebna lista'!$A$7:$R$38,14))</f>
        <v/>
      </c>
      <c r="J41" s="1404"/>
      <c r="K41" s="269"/>
      <c r="L41" s="104"/>
      <c r="M41" s="122"/>
      <c r="N41" s="122"/>
      <c r="O41" s="122"/>
      <c r="P41" s="107"/>
      <c r="Q41" s="108"/>
      <c r="R41" s="109"/>
      <c r="T41" s="117"/>
      <c r="U41" s="896" t="str">
        <f>IF($D41="","",VLOOKUP($D41,'m kvalifikacije žrebna lista'!$A$7:$R$38,2))</f>
        <v/>
      </c>
      <c r="V41" s="1683" t="s">
        <v>418</v>
      </c>
      <c r="W41" s="1683"/>
      <c r="X41" s="1683"/>
      <c r="Y41" s="1683"/>
      <c r="Z41" s="1683"/>
      <c r="AA41" s="1683"/>
      <c r="AB41" s="1433"/>
      <c r="AC41" s="1433"/>
      <c r="AD41" s="1433"/>
      <c r="AE41" s="1434"/>
      <c r="AF41" s="1431"/>
      <c r="AG41" s="1435" t="s">
        <v>419</v>
      </c>
      <c r="AH41" s="1430"/>
      <c r="AI41" s="1430"/>
      <c r="AJ41" s="1430"/>
    </row>
    <row r="42" spans="1:36" s="33" customFormat="1" ht="9.6" customHeight="1">
      <c r="A42" s="501"/>
      <c r="B42" s="111"/>
      <c r="C42" s="111"/>
      <c r="D42" s="119"/>
      <c r="E42" s="112"/>
      <c r="F42" s="112"/>
      <c r="G42" s="113"/>
      <c r="H42" s="112"/>
      <c r="I42" s="268"/>
      <c r="J42" s="114" t="s">
        <v>151</v>
      </c>
      <c r="K42" s="120"/>
      <c r="L42" s="116" t="str">
        <f>UPPER(IF(OR(K42="a",K42="as"),J40,IF(OR(K42="b",K42="bs"),J44,)))</f>
        <v/>
      </c>
      <c r="M42" s="121"/>
      <c r="N42" s="122"/>
      <c r="O42" s="122"/>
      <c r="P42" s="107"/>
      <c r="Q42" s="108"/>
      <c r="R42" s="109"/>
      <c r="T42" s="117"/>
      <c r="U42" s="896" t="str">
        <f>IF(OR(K42="a",K42="as"),$U$40,IF(OR(K42="b",K42="bs"),U44,""))</f>
        <v/>
      </c>
      <c r="V42" s="1430"/>
      <c r="W42" s="1431"/>
      <c r="X42" s="1432"/>
      <c r="Y42" s="1433"/>
      <c r="Z42" s="1433"/>
      <c r="AA42" s="1433"/>
      <c r="AB42" s="1433"/>
      <c r="AC42" s="1433"/>
      <c r="AD42" s="1433"/>
      <c r="AE42" s="1434"/>
      <c r="AF42" s="1431"/>
      <c r="AG42" s="1430"/>
      <c r="AH42" s="1430"/>
      <c r="AI42" s="1430"/>
      <c r="AJ42" s="1430"/>
    </row>
    <row r="43" spans="1:36" s="33" customFormat="1" ht="9.6" customHeight="1">
      <c r="A43" s="501">
        <v>19</v>
      </c>
      <c r="B43" s="101" t="str">
        <f>UPPER(IF($D43="","",VLOOKUP($D43,'m kvalifikacije žrebna lista'!$A$7:$R$38,17)))</f>
        <v/>
      </c>
      <c r="C43" s="101" t="str">
        <f>(IF($D43="","",VLOOKUP($D43,'m kvalifikacije žrebna lista'!$A$7:$R$38,2)))</f>
        <v/>
      </c>
      <c r="D43" s="102"/>
      <c r="E43" s="118" t="str">
        <f>UPPER(IF($D43="","",VLOOKUP($D43,'m kvalifikacije žrebna lista'!$A$7:$R$38,3)))</f>
        <v/>
      </c>
      <c r="F43" s="118" t="str">
        <f>PROPER(IF($D43="","",VLOOKUP($D43,'m kvalifikacije žrebna lista'!$A$7:$R$38,4)))</f>
        <v/>
      </c>
      <c r="G43" s="118"/>
      <c r="H43" s="118" t="str">
        <f>UPPER(IF($D43="","",VLOOKUP($D43,'m kvalifikacije žrebna lista'!$A$7:$R$38,5)))</f>
        <v/>
      </c>
      <c r="I43" s="251" t="str">
        <f>IF($D43="","",VLOOKUP($D43,'m kvalifikacije žrebna lista'!$A$7:$R$38,14))</f>
        <v/>
      </c>
      <c r="J43" s="104"/>
      <c r="K43" s="264"/>
      <c r="L43" s="1404"/>
      <c r="M43" s="159"/>
      <c r="N43" s="159"/>
      <c r="O43" s="159"/>
      <c r="P43" s="107"/>
      <c r="Q43" s="108"/>
      <c r="R43" s="109"/>
      <c r="T43" s="117"/>
      <c r="U43" s="896" t="str">
        <f>IF($D43="","",VLOOKUP($D43,'m kvalifikacije žrebna lista'!$A$7:$R$38,2))</f>
        <v/>
      </c>
      <c r="V43" s="1436" t="s">
        <v>353</v>
      </c>
      <c r="W43" s="1431" t="s">
        <v>71</v>
      </c>
      <c r="X43" s="1431" t="s">
        <v>72</v>
      </c>
      <c r="Y43" s="1433" t="s">
        <v>352</v>
      </c>
      <c r="Z43" s="1433" t="s">
        <v>86</v>
      </c>
      <c r="AA43" s="1433"/>
      <c r="AB43" s="1433"/>
      <c r="AC43" s="1433"/>
      <c r="AD43" s="1433"/>
      <c r="AE43" s="1437" t="s">
        <v>355</v>
      </c>
      <c r="AF43" s="1431"/>
      <c r="AG43" s="1431" t="s">
        <v>71</v>
      </c>
      <c r="AH43" s="1431" t="s">
        <v>72</v>
      </c>
      <c r="AI43" s="1435" t="s">
        <v>355</v>
      </c>
      <c r="AJ43" s="1430"/>
    </row>
    <row r="44" spans="1:36" s="33" customFormat="1" ht="9.6" customHeight="1">
      <c r="A44" s="501"/>
      <c r="B44" s="111"/>
      <c r="C44" s="111"/>
      <c r="D44" s="119"/>
      <c r="E44" s="112"/>
      <c r="F44" s="112"/>
      <c r="G44" s="113"/>
      <c r="H44" s="114" t="s">
        <v>151</v>
      </c>
      <c r="I44" s="115"/>
      <c r="J44" s="116" t="str">
        <f>UPPER(IF(OR(I44="a",I44="as"),E43,IF(OR(I44="b",I44="bs"),E45,)))</f>
        <v/>
      </c>
      <c r="K44" s="1113">
        <f>IF(OR(I44="a",I44="as"),I43,IF(OR(I44="b",I44="bs"),I45,))</f>
        <v>0</v>
      </c>
      <c r="L44" s="104"/>
      <c r="M44" s="159"/>
      <c r="N44" s="159"/>
      <c r="O44" s="159"/>
      <c r="P44" s="107"/>
      <c r="Q44" s="108"/>
      <c r="R44" s="109"/>
      <c r="T44" s="117"/>
      <c r="U44" s="896" t="str">
        <f>IF(OR(I44="a",I44="as"),C43,IF(OR(I44="b",I44="bs"),C45,""))</f>
        <v/>
      </c>
      <c r="V44" s="1431"/>
      <c r="W44" s="1431"/>
      <c r="X44" s="1431"/>
      <c r="Y44" s="1433"/>
      <c r="Z44" s="1433"/>
      <c r="AA44" s="1433"/>
      <c r="AB44" s="1433"/>
      <c r="AC44" s="1433"/>
      <c r="AD44" s="1433"/>
      <c r="AE44" s="1437"/>
      <c r="AF44" s="1431"/>
      <c r="AG44" s="1430"/>
      <c r="AH44" s="1430"/>
      <c r="AI44" s="1441"/>
      <c r="AJ44" s="1430"/>
    </row>
    <row r="45" spans="1:36" s="33" customFormat="1" ht="9.6" customHeight="1">
      <c r="A45" s="501">
        <v>20</v>
      </c>
      <c r="B45" s="101" t="str">
        <f>UPPER(IF($D45="","",VLOOKUP($D45,'m kvalifikacije žrebna lista'!$A$7:$R$38,17)))</f>
        <v/>
      </c>
      <c r="C45" s="101" t="str">
        <f>(IF($D45="","",VLOOKUP($D45,'m kvalifikacije žrebna lista'!$A$7:$R$38,2)))</f>
        <v/>
      </c>
      <c r="D45" s="102"/>
      <c r="E45" s="118" t="str">
        <f>UPPER(IF($D45="","",VLOOKUP($D45,'m kvalifikacije žrebna lista'!$A$7:$R$38,3)))</f>
        <v/>
      </c>
      <c r="F45" s="118" t="str">
        <f>PROPER(IF($D45="","",VLOOKUP($D45,'m kvalifikacije žrebna lista'!$A$7:$R$38,4)))</f>
        <v/>
      </c>
      <c r="G45" s="118"/>
      <c r="H45" s="118" t="str">
        <f>UPPER(IF($D45="","",VLOOKUP($D45,'m kvalifikacije žrebna lista'!$A$7:$R$38,5)))</f>
        <v/>
      </c>
      <c r="I45" s="1129" t="str">
        <f>IF($D45="","",VLOOKUP($D45,'m kvalifikacije žrebna lista'!$A$7:$R$38,14))</f>
        <v/>
      </c>
      <c r="J45" s="1404"/>
      <c r="K45" s="253"/>
      <c r="L45" s="104"/>
      <c r="M45" s="159"/>
      <c r="N45" s="159"/>
      <c r="O45" s="159"/>
      <c r="P45" s="107"/>
      <c r="Q45" s="108"/>
      <c r="R45" s="109"/>
      <c r="T45" s="117"/>
      <c r="U45" s="896" t="str">
        <f>IF($D45="","",VLOOKUP($D45,'m kvalifikacije žrebna lista'!$A$7:$R$38,2))</f>
        <v/>
      </c>
      <c r="V45" s="1431">
        <v>1</v>
      </c>
      <c r="W45" s="1451" t="str">
        <f>UPPER(IF($D$7="","",VLOOKUP($D$7,'m kvalifikacije žrebna lista'!$A$7:$R$38,3)))</f>
        <v/>
      </c>
      <c r="X45" s="1431" t="str">
        <f>PROPER(IF($D$7="","",VLOOKUP($D$7,'m kvalifikacije žrebna lista'!$A$7:$R$38,4)))</f>
        <v/>
      </c>
      <c r="Y45" s="1443" t="str">
        <f>IF($W$45="","",IF($U$7&lt;&gt;$U$8,"",IF(OR($J$9="bb",$J$9=""),"0",$I$9)))</f>
        <v/>
      </c>
      <c r="Z45" s="1433" t="str">
        <f>IF($W$45="","",IF($U$10&lt;&gt;$U$7,"",IF(OR($L$11="bb",$L$11=""),"0",$K$12)))</f>
        <v/>
      </c>
      <c r="AA45" s="1438"/>
      <c r="AB45" s="1438"/>
      <c r="AC45" s="1443"/>
      <c r="AD45" s="1433"/>
      <c r="AE45" s="1450">
        <f t="shared" ref="AE45:AE76" si="2">IF($C$2="A turnir",SUM(Y45:AD45),SUM(Y45:AD45)*0.1)</f>
        <v>0</v>
      </c>
      <c r="AF45" s="1431" t="str">
        <f>IF($C7="","",'m kvalifikacije 32'!$C$7)</f>
        <v/>
      </c>
      <c r="AG45" s="1431" t="str">
        <f>UPPER(IF($D$7="","",VLOOKUP($D$7,'m kvalifikacije žrebna lista'!$A$7:$R$38,3)))</f>
        <v/>
      </c>
      <c r="AH45" s="1431" t="str">
        <f>PROPER(IF($D$7="","",VLOOKUP($D$7,'m kvalifikacije žrebna lista'!$A$7:$R$38,4)))</f>
        <v/>
      </c>
      <c r="AI45" s="1450">
        <f>SUM(AE7,AE45)</f>
        <v>0</v>
      </c>
      <c r="AJ45" s="1430"/>
    </row>
    <row r="46" spans="1:36" s="33" customFormat="1" ht="9.6" customHeight="1">
      <c r="A46" s="501"/>
      <c r="B46" s="111"/>
      <c r="C46" s="111"/>
      <c r="D46" s="119"/>
      <c r="E46" s="104"/>
      <c r="F46" s="104"/>
      <c r="G46" s="44"/>
      <c r="H46" s="123"/>
      <c r="I46" s="268"/>
      <c r="J46" s="104"/>
      <c r="K46" s="253"/>
      <c r="L46" s="114"/>
      <c r="M46" s="160"/>
      <c r="N46" s="161" t="str">
        <f>UPPER(IF(OR(M46="a",M46="as"),L42,IF(OR(M46="b",M46="bs"),L50,)))</f>
        <v/>
      </c>
      <c r="O46" s="159"/>
      <c r="P46" s="107"/>
      <c r="Q46" s="108"/>
      <c r="R46" s="109"/>
      <c r="T46" s="117"/>
      <c r="U46" s="896"/>
      <c r="V46" s="1431">
        <v>2</v>
      </c>
      <c r="W46" s="1431" t="str">
        <f>UPPER(IF($D$9="","",VLOOKUP($D$9,'m kvalifikacije žrebna lista'!$A$7:$R$38,3)))</f>
        <v/>
      </c>
      <c r="X46" s="1431" t="str">
        <f>PROPER(IF($D$9="","",VLOOKUP($D$9,'m kvalifikacije žrebna lista'!$A$7:$R$38,4)))</f>
        <v/>
      </c>
      <c r="Y46" s="1433" t="str">
        <f>IF(W46="","",IF($U$9&lt;&gt;$U$8,"",IF(OR($J$9="bb",$J$9=""),"0",$I$7)))</f>
        <v/>
      </c>
      <c r="Z46" s="1433" t="str">
        <f>IF($W$45="","",IF($U$10&lt;&gt;$U$9,"",IF(OR($L$11="bb",$L$11=""),"0",$K$12)))</f>
        <v/>
      </c>
      <c r="AA46" s="1433"/>
      <c r="AB46" s="1433"/>
      <c r="AC46" s="1433"/>
      <c r="AD46" s="1433"/>
      <c r="AE46" s="1450">
        <f t="shared" si="2"/>
        <v>0</v>
      </c>
      <c r="AF46" s="1431" t="str">
        <f>IF($C9="","",'m kvalifikacije 32'!$C$7)</f>
        <v/>
      </c>
      <c r="AG46" s="1431" t="str">
        <f>UPPER(IF($D$9="","",VLOOKUP($D$9,'m kvalifikacije žrebna lista'!$A$7:$R$38,3)))</f>
        <v/>
      </c>
      <c r="AH46" s="1431" t="str">
        <f>PROPER(IF($D$9="","",VLOOKUP($D$9,'m kvalifikacije žrebna lista'!$A$7:$R$38,4)))</f>
        <v/>
      </c>
      <c r="AI46" s="1450">
        <f>SUM(AE8,AE46)</f>
        <v>0</v>
      </c>
      <c r="AJ46" s="1430"/>
    </row>
    <row r="47" spans="1:36" s="33" customFormat="1" ht="9.6" customHeight="1" thickBot="1">
      <c r="A47" s="500">
        <v>21</v>
      </c>
      <c r="B47" s="103" t="str">
        <f>UPPER(IF($D47="","",VLOOKUP($D47,'m kvalifikacije žrebna lista'!$A$7:$R$38,17)))</f>
        <v/>
      </c>
      <c r="C47" s="103" t="str">
        <f>(IF($D47="","",VLOOKUP($D47,'m kvalifikacije žrebna lista'!$A$7:$R$38,2)))</f>
        <v/>
      </c>
      <c r="D47" s="102"/>
      <c r="E47" s="103" t="str">
        <f>UPPER(IF($D47="","",VLOOKUP($D47,'m kvalifikacije žrebna lista'!$A$7:$R$38,3)))</f>
        <v/>
      </c>
      <c r="F47" s="103" t="str">
        <f>PROPER(IF($D47="","",VLOOKUP($D47,'m kvalifikacije žrebna lista'!$A$7:$R$38,4)))</f>
        <v/>
      </c>
      <c r="G47" s="118"/>
      <c r="H47" s="103" t="str">
        <f>UPPER(IF($D47="","",VLOOKUP($D47,'m kvalifikacije žrebna lista'!$A$7:$R$38,5)))</f>
        <v/>
      </c>
      <c r="I47" s="1130" t="str">
        <f>IF($D47="","",VLOOKUP($D47,'m kvalifikacije žrebna lista'!$A$7:$R$38,14))</f>
        <v/>
      </c>
      <c r="J47" s="104"/>
      <c r="K47" s="253"/>
      <c r="L47" s="104"/>
      <c r="M47" s="159"/>
      <c r="N47" s="161"/>
      <c r="O47" s="159"/>
      <c r="P47" s="107"/>
      <c r="Q47" s="108"/>
      <c r="R47" s="109"/>
      <c r="T47" s="124"/>
      <c r="U47" s="896" t="str">
        <f>IF($D47="","",VLOOKUP($D47,'m kvalifikacije žrebna lista'!$A$7:$R$38,2))</f>
        <v/>
      </c>
      <c r="V47" s="1431">
        <v>3</v>
      </c>
      <c r="W47" s="1431" t="str">
        <f>UPPER(IF($D$11="","",VLOOKUP($D$11,'m kvalifikacije žrebna lista'!$A$7:$R$38,3)))</f>
        <v/>
      </c>
      <c r="X47" s="1431" t="str">
        <f>PROPER(IF($D$11="","",VLOOKUP($D$11,'m kvalifikacije žrebna lista'!$A$7:$R$38,4)))</f>
        <v/>
      </c>
      <c r="Y47" s="1433" t="str">
        <f>IF(W47="","",IF($U$11&lt;&gt;$U$12,"",IF(OR($J$13="bb",$J$13=""),"0",$I$13)))</f>
        <v/>
      </c>
      <c r="Z47" s="1433" t="str">
        <f>IF($W$45="","",IF($U$10&lt;&gt;$U$11,"",IF(OR($L$11="bb",$L$11=""),"0",$K$8)))</f>
        <v/>
      </c>
      <c r="AA47" s="1433"/>
      <c r="AB47" s="1433"/>
      <c r="AC47" s="1433"/>
      <c r="AD47" s="1433"/>
      <c r="AE47" s="1450">
        <f t="shared" si="2"/>
        <v>0</v>
      </c>
      <c r="AF47" s="1431" t="str">
        <f>IF($C11="","",'m kvalifikacije 32'!$C$7)</f>
        <v/>
      </c>
      <c r="AG47" s="1431" t="str">
        <f>UPPER(IF($D$11="","",VLOOKUP($D$11,'m kvalifikacije žrebna lista'!$A$7:$R$38,3)))</f>
        <v/>
      </c>
      <c r="AH47" s="1431" t="str">
        <f>PROPER(IF($D$11="","",VLOOKUP($D$11,'m kvalifikacije žrebna lista'!$A$7:$R$38,4)))</f>
        <v/>
      </c>
      <c r="AI47" s="1450">
        <f t="shared" ref="AI47:AI76" si="3">SUM(AE9,AE47)</f>
        <v>0</v>
      </c>
      <c r="AJ47" s="1430"/>
    </row>
    <row r="48" spans="1:36" s="33" customFormat="1" ht="9.6" customHeight="1">
      <c r="A48" s="501"/>
      <c r="B48" s="111"/>
      <c r="C48" s="111"/>
      <c r="D48" s="119"/>
      <c r="E48" s="112"/>
      <c r="F48" s="112"/>
      <c r="G48" s="113"/>
      <c r="H48" s="114" t="s">
        <v>151</v>
      </c>
      <c r="I48" s="115"/>
      <c r="J48" s="116" t="str">
        <f>UPPER(IF(OR(I48="a",I48="as"),E47,IF(OR(I48="b",I48="bs"),E49,)))</f>
        <v/>
      </c>
      <c r="K48" s="1112">
        <f>IF(OR(I48="a",I48="as"),I47,IF(OR(I48="b",I48="bs"),I49,))</f>
        <v>0</v>
      </c>
      <c r="L48" s="104"/>
      <c r="M48" s="159"/>
      <c r="N48" s="159"/>
      <c r="O48" s="159"/>
      <c r="P48" s="107"/>
      <c r="Q48" s="108"/>
      <c r="R48" s="109"/>
      <c r="U48" s="896" t="str">
        <f>IF(OR(I48="a",I48="as"),C47,IF(OR(I48="b",I48="bs"),C49,""))</f>
        <v/>
      </c>
      <c r="V48" s="1431">
        <v>4</v>
      </c>
      <c r="W48" s="1431" t="str">
        <f>UPPER(IF($D$13="","",VLOOKUP($D$13,'m kvalifikacije žrebna lista'!$A$7:$R$38,3)))</f>
        <v/>
      </c>
      <c r="X48" s="1431" t="str">
        <f>PROPER(IF($D$13="","",VLOOKUP($D$13,'m kvalifikacije žrebna lista'!$A$7:$R$38,4)))</f>
        <v/>
      </c>
      <c r="Y48" s="1433" t="str">
        <f>IF(W48="","",IF($U$12&lt;&gt;$U$13,"",IF(OR($J$13="bb",$J$13=""),"0",$I$11)))</f>
        <v/>
      </c>
      <c r="Z48" s="1433" t="str">
        <f>IF($W$45="","",IF($U$10&lt;&gt;$U$13,"",IF(OR($L$11="bb",$L$11=""),"0",$K$8)))</f>
        <v/>
      </c>
      <c r="AA48" s="1433"/>
      <c r="AB48" s="1433"/>
      <c r="AC48" s="1433"/>
      <c r="AD48" s="1433"/>
      <c r="AE48" s="1450">
        <f t="shared" si="2"/>
        <v>0</v>
      </c>
      <c r="AF48" s="1431" t="str">
        <f>IF($C13="","",'m kvalifikacije 32'!$C$7)</f>
        <v/>
      </c>
      <c r="AG48" s="1431" t="str">
        <f>UPPER(IF($D$13="","",VLOOKUP($D$13,'m kvalifikacije žrebna lista'!$A$7:$R$38,3)))</f>
        <v/>
      </c>
      <c r="AH48" s="1431" t="str">
        <f>PROPER(IF($D$13="","",VLOOKUP($D$13,'m kvalifikacije žrebna lista'!$A$7:$R$38,4)))</f>
        <v/>
      </c>
      <c r="AI48" s="1450">
        <f t="shared" si="3"/>
        <v>0</v>
      </c>
      <c r="AJ48" s="1430"/>
    </row>
    <row r="49" spans="1:36" s="33" customFormat="1" ht="9.6" customHeight="1">
      <c r="A49" s="501">
        <v>22</v>
      </c>
      <c r="B49" s="101" t="str">
        <f>UPPER(IF($D49="","",VLOOKUP($D49,'m kvalifikacije žrebna lista'!$A$7:$R$38,17)))</f>
        <v/>
      </c>
      <c r="C49" s="101" t="str">
        <f>(IF($D49="","",VLOOKUP($D49,'m kvalifikacije žrebna lista'!$A$7:$R$38,2)))</f>
        <v/>
      </c>
      <c r="D49" s="102"/>
      <c r="E49" s="118" t="str">
        <f>UPPER(IF($D49="","",VLOOKUP($D49,'m kvalifikacije žrebna lista'!$A$7:$R$38,3)))</f>
        <v/>
      </c>
      <c r="F49" s="118" t="str">
        <f>PROPER(IF($D49="","",VLOOKUP($D49,'m kvalifikacije žrebna lista'!$A$7:$R$38,4)))</f>
        <v/>
      </c>
      <c r="G49" s="118"/>
      <c r="H49" s="118" t="str">
        <f>UPPER(IF($D49="","",VLOOKUP($D49,'m kvalifikacije žrebna lista'!$A$7:$R$38,5)))</f>
        <v/>
      </c>
      <c r="I49" s="263" t="str">
        <f>IF($D49="","",VLOOKUP($D49,'m kvalifikacije žrebna lista'!$A$7:$R$38,14))</f>
        <v/>
      </c>
      <c r="J49" s="1404"/>
      <c r="K49" s="269"/>
      <c r="L49" s="104"/>
      <c r="M49" s="159"/>
      <c r="N49" s="159"/>
      <c r="O49" s="159"/>
      <c r="P49" s="107"/>
      <c r="Q49" s="108"/>
      <c r="R49" s="109"/>
      <c r="U49" s="896" t="str">
        <f>IF($D49="","",VLOOKUP($D49,'m kvalifikacije žrebna lista'!$A$7:$R$38,2))</f>
        <v/>
      </c>
      <c r="V49" s="1431">
        <v>5</v>
      </c>
      <c r="W49" s="1431" t="str">
        <f>UPPER(IF($D$15="","",VLOOKUP($D$15,'m kvalifikacije žrebna lista'!$A$7:$R$38,3)))</f>
        <v/>
      </c>
      <c r="X49" s="1431" t="str">
        <f>PROPER(IF($D$15="","",VLOOKUP($D$15,'m kvalifikacije žrebna lista'!$A$7:$R$38,4)))</f>
        <v/>
      </c>
      <c r="Y49" s="1433" t="str">
        <f>IF(W49="","",IF($U$16&lt;&gt;$U$15,"",IF(OR($J$17="bb",$J$17=""),"0",$I$17)))</f>
        <v/>
      </c>
      <c r="Z49" s="1433" t="str">
        <f>IF($W$45="","",IF($U$18&lt;&gt;$U$15,"",IF(OR($L$19="bb",$L$19=""),"0",$K$20)))</f>
        <v/>
      </c>
      <c r="AA49" s="1433"/>
      <c r="AB49" s="1433"/>
      <c r="AC49" s="1433"/>
      <c r="AD49" s="1433"/>
      <c r="AE49" s="1450">
        <f t="shared" si="2"/>
        <v>0</v>
      </c>
      <c r="AF49" s="1431" t="str">
        <f>IF($C15="","",'m kvalifikacije 32'!$C$7)</f>
        <v/>
      </c>
      <c r="AG49" s="1431" t="str">
        <f>UPPER(IF($D$15="","",VLOOKUP($D$15,'m kvalifikacije žrebna lista'!$A$7:$R$38,3)))</f>
        <v/>
      </c>
      <c r="AH49" s="1431" t="str">
        <f>PROPER(IF($D$15="","",VLOOKUP($D$15,'m kvalifikacije žrebna lista'!$A$7:$R$38,4)))</f>
        <v/>
      </c>
      <c r="AI49" s="1450">
        <f t="shared" si="3"/>
        <v>0</v>
      </c>
      <c r="AJ49" s="1430"/>
    </row>
    <row r="50" spans="1:36" s="33" customFormat="1" ht="9.6" customHeight="1">
      <c r="A50" s="501"/>
      <c r="B50" s="111"/>
      <c r="C50" s="111"/>
      <c r="D50" s="119"/>
      <c r="E50" s="112"/>
      <c r="F50" s="112"/>
      <c r="G50" s="113"/>
      <c r="H50" s="114"/>
      <c r="I50" s="268"/>
      <c r="J50" s="114" t="s">
        <v>151</v>
      </c>
      <c r="K50" s="120"/>
      <c r="L50" s="116" t="str">
        <f>UPPER(IF(OR(K50="a",K50="as"),J48,IF(OR(K50="b",K50="bs"),J52,)))</f>
        <v/>
      </c>
      <c r="M50" s="121"/>
      <c r="N50" s="122"/>
      <c r="O50" s="159"/>
      <c r="P50" s="107"/>
      <c r="Q50" s="108"/>
      <c r="R50" s="109"/>
      <c r="U50" s="896" t="str">
        <f>IF(OR(K50="a",K50="as"),$U$48,IF(OR(K50="b",K50="bs"),U52,""))</f>
        <v/>
      </c>
      <c r="V50" s="1431">
        <v>6</v>
      </c>
      <c r="W50" s="1431" t="str">
        <f>UPPER(IF($D$17="","",VLOOKUP($D$17,'m kvalifikacije žrebna lista'!$A$7:$R$38,3)))</f>
        <v/>
      </c>
      <c r="X50" s="1431" t="str">
        <f>PROPER(IF($D$17="","",VLOOKUP($D$17,'m kvalifikacije žrebna lista'!$A$7:$R$38,4)))</f>
        <v/>
      </c>
      <c r="Y50" s="1433" t="str">
        <f>IF(W50="","",IF($U$16&lt;&gt;$U$17,"",IF(OR($J$17="bb",$J$17=""),"0",$I$15)))</f>
        <v/>
      </c>
      <c r="Z50" s="1433" t="str">
        <f>IF($W$45="","",IF($U$18&lt;&gt;$U$17,"",IF(OR($L$19="bb",$L$19=""),"0",$K$20)))</f>
        <v/>
      </c>
      <c r="AA50" s="1433"/>
      <c r="AB50" s="1433"/>
      <c r="AC50" s="1433"/>
      <c r="AD50" s="1433"/>
      <c r="AE50" s="1450">
        <f t="shared" si="2"/>
        <v>0</v>
      </c>
      <c r="AF50" s="1431" t="str">
        <f>IF($C17="","",'m kvalifikacije 32'!$C$7)</f>
        <v/>
      </c>
      <c r="AG50" s="1431" t="str">
        <f>UPPER(IF($D$17="","",VLOOKUP($D$17,'m kvalifikacije žrebna lista'!$A$7:$R$38,3)))</f>
        <v/>
      </c>
      <c r="AH50" s="1431" t="str">
        <f>PROPER(IF($D$17="","",VLOOKUP($D$17,'m kvalifikacije žrebna lista'!$A$7:$R$38,4)))</f>
        <v/>
      </c>
      <c r="AI50" s="1450">
        <f t="shared" si="3"/>
        <v>0</v>
      </c>
      <c r="AJ50" s="1430"/>
    </row>
    <row r="51" spans="1:36" s="33" customFormat="1" ht="9.6" customHeight="1">
      <c r="A51" s="501">
        <v>23</v>
      </c>
      <c r="B51" s="101" t="str">
        <f>UPPER(IF($D51="","",VLOOKUP($D51,'m kvalifikacije žrebna lista'!$A$7:$R$38,17)))</f>
        <v/>
      </c>
      <c r="C51" s="101" t="str">
        <f>(IF($D51="","",VLOOKUP($D51,'m kvalifikacije žrebna lista'!$A$7:$R$38,2)))</f>
        <v/>
      </c>
      <c r="D51" s="102"/>
      <c r="E51" s="118" t="str">
        <f>UPPER(IF($D51="","",VLOOKUP($D51,'m kvalifikacije žrebna lista'!$A$7:$R$38,3)))</f>
        <v/>
      </c>
      <c r="F51" s="118" t="str">
        <f>PROPER(IF($D51="","",VLOOKUP($D51,'m kvalifikacije žrebna lista'!$A$7:$R$38,4)))</f>
        <v/>
      </c>
      <c r="G51" s="118"/>
      <c r="H51" s="118" t="str">
        <f>UPPER(IF($D51="","",VLOOKUP($D51,'m kvalifikacije žrebna lista'!$A$7:$R$38,5)))</f>
        <v/>
      </c>
      <c r="I51" s="251" t="str">
        <f>IF($D51="","",VLOOKUP($D51,'m kvalifikacije žrebna lista'!$A$7:$R$38,14))</f>
        <v/>
      </c>
      <c r="J51" s="104"/>
      <c r="K51" s="264"/>
      <c r="L51" s="1404"/>
      <c r="M51" s="122"/>
      <c r="N51" s="122"/>
      <c r="O51" s="122"/>
      <c r="P51" s="107"/>
      <c r="Q51" s="108"/>
      <c r="R51" s="109"/>
      <c r="U51" s="896" t="str">
        <f>IF($D51="","",VLOOKUP($D51,'m kvalifikacije žrebna lista'!$A$7:$R$38,2))</f>
        <v/>
      </c>
      <c r="V51" s="1431">
        <v>7</v>
      </c>
      <c r="W51" s="1431" t="str">
        <f>UPPER(IF($D$19="","",VLOOKUP($D$19,'m kvalifikacije žrebna lista'!$A$7:$R$38,3)))</f>
        <v/>
      </c>
      <c r="X51" s="1431" t="str">
        <f>PROPER(IF($D$19="","",VLOOKUP($D$19,'m kvalifikacije žrebna lista'!$A$7:$R$38,4)))</f>
        <v/>
      </c>
      <c r="Y51" s="1433" t="str">
        <f>IF(W51="","",IF($U$20&lt;&gt;$U$19,"",IF(OR($J$21="bb",$J$21=""),"0",$I$21)))</f>
        <v/>
      </c>
      <c r="Z51" s="1433" t="str">
        <f>IF($W$45="","",IF($U$18&lt;&gt;$U$19,"",IF(OR($L$19="bb",$L$19=""),"0",$K$16)))</f>
        <v/>
      </c>
      <c r="AA51" s="1433"/>
      <c r="AB51" s="1433"/>
      <c r="AC51" s="1433"/>
      <c r="AD51" s="1433"/>
      <c r="AE51" s="1450">
        <f t="shared" si="2"/>
        <v>0</v>
      </c>
      <c r="AF51" s="1431" t="str">
        <f>IF($C19="","",'m kvalifikacije 32'!$C$7)</f>
        <v/>
      </c>
      <c r="AG51" s="1431" t="str">
        <f>UPPER(IF($D$19="","",VLOOKUP($D$19,'m kvalifikacije žrebna lista'!$A$7:$R$38,3)))</f>
        <v/>
      </c>
      <c r="AH51" s="1431" t="str">
        <f>PROPER(IF($D$19="","",VLOOKUP($D$19,'m kvalifikacije žrebna lista'!$A$7:$R$38,4)))</f>
        <v/>
      </c>
      <c r="AI51" s="1450">
        <f t="shared" si="3"/>
        <v>0</v>
      </c>
      <c r="AJ51" s="1430"/>
    </row>
    <row r="52" spans="1:36" s="33" customFormat="1" ht="9.6" customHeight="1">
      <c r="A52" s="501"/>
      <c r="B52" s="111"/>
      <c r="C52" s="111"/>
      <c r="D52" s="111"/>
      <c r="E52" s="112"/>
      <c r="F52" s="112"/>
      <c r="G52" s="113"/>
      <c r="H52" s="114" t="s">
        <v>151</v>
      </c>
      <c r="I52" s="115"/>
      <c r="J52" s="116" t="str">
        <f>UPPER(IF(OR(I52="a",I52="as"),E51,IF(OR(I52="b",I52="bs"),E53,)))</f>
        <v/>
      </c>
      <c r="K52" s="1113">
        <f>IF(OR(I52="a",I52="as"),I51,IF(OR(I52="b",I52="bs"),I53,))</f>
        <v>0</v>
      </c>
      <c r="L52" s="104"/>
      <c r="M52" s="122"/>
      <c r="N52" s="122"/>
      <c r="O52" s="122"/>
      <c r="P52" s="107"/>
      <c r="Q52" s="108"/>
      <c r="R52" s="109"/>
      <c r="U52" s="896" t="str">
        <f>IF(OR(I52="a",I52="as"),C51,IF(OR(I52="b",I52="bs"),C53,""))</f>
        <v/>
      </c>
      <c r="V52" s="1431">
        <v>8</v>
      </c>
      <c r="W52" s="1431" t="str">
        <f>UPPER(IF($D$21="","",VLOOKUP($D$21,'m kvalifikacije žrebna lista'!$A$7:$R$38,3)))</f>
        <v/>
      </c>
      <c r="X52" s="1431" t="str">
        <f>PROPER(IF($D$21="","",VLOOKUP($D$21,'m kvalifikacije žrebna lista'!$A$7:$R$38,4)))</f>
        <v/>
      </c>
      <c r="Y52" s="1433" t="str">
        <f>IF(W52="","",IF($U$20&lt;&gt;$U$21,"",IF(OR($J$21="bb",$J$21=""),"0",$I$19)))</f>
        <v/>
      </c>
      <c r="Z52" s="1433" t="str">
        <f>IF($W$45="","",IF($U$18&lt;&gt;$U$21,"",IF(OR($L$19="bb",$L$19=""),"0",$K$16)))</f>
        <v/>
      </c>
      <c r="AA52" s="1433"/>
      <c r="AB52" s="1433"/>
      <c r="AC52" s="1433"/>
      <c r="AD52" s="1433"/>
      <c r="AE52" s="1450">
        <f t="shared" si="2"/>
        <v>0</v>
      </c>
      <c r="AF52" s="1431" t="str">
        <f>IF($C21="","",'m kvalifikacije 32'!$C$7)</f>
        <v/>
      </c>
      <c r="AG52" s="1431" t="str">
        <f>UPPER(IF($D$21="","",VLOOKUP($D$21,'m kvalifikacije žrebna lista'!$A$7:$R$38,3)))</f>
        <v/>
      </c>
      <c r="AH52" s="1431" t="str">
        <f>PROPER(IF($D$21="","",VLOOKUP($D$21,'m kvalifikacije žrebna lista'!$A$7:$R$38,4)))</f>
        <v/>
      </c>
      <c r="AI52" s="1450">
        <f t="shared" si="3"/>
        <v>0</v>
      </c>
      <c r="AJ52" s="1430"/>
    </row>
    <row r="53" spans="1:36" s="33" customFormat="1" ht="9.6" customHeight="1">
      <c r="A53" s="501">
        <v>24</v>
      </c>
      <c r="B53" s="101" t="str">
        <f>UPPER(IF($D53="","",VLOOKUP($D53,'m kvalifikacije žrebna lista'!$A$7:$R$38,17)))</f>
        <v/>
      </c>
      <c r="C53" s="101" t="str">
        <f>(IF($D53="","",VLOOKUP($D53,'m kvalifikacije žrebna lista'!$A$7:$R$38,2)))</f>
        <v/>
      </c>
      <c r="D53" s="102"/>
      <c r="E53" s="118" t="str">
        <f>UPPER(IF($D53="","",VLOOKUP($D53,'m kvalifikacije žrebna lista'!$A$7:$R$38,3)))</f>
        <v/>
      </c>
      <c r="F53" s="118" t="str">
        <f>PROPER(IF($D53="","",VLOOKUP($D53,'m kvalifikacije žrebna lista'!$A$7:$R$38,4)))</f>
        <v/>
      </c>
      <c r="G53" s="103"/>
      <c r="H53" s="118" t="str">
        <f>UPPER(IF($D53="","",VLOOKUP($D53,'m kvalifikacije žrebna lista'!$A$7:$R$38,5)))</f>
        <v/>
      </c>
      <c r="I53" s="1129" t="str">
        <f>IF($D53="","",VLOOKUP($D53,'m kvalifikacije žrebna lista'!$A$7:$R$38,14))</f>
        <v/>
      </c>
      <c r="J53" s="1404"/>
      <c r="K53" s="253"/>
      <c r="L53" s="104"/>
      <c r="M53" s="122"/>
      <c r="N53" s="122"/>
      <c r="O53" s="122"/>
      <c r="P53" s="107"/>
      <c r="Q53" s="108"/>
      <c r="R53" s="109"/>
      <c r="U53" s="896" t="str">
        <f>IF($D53="","",VLOOKUP($D53,'m kvalifikacije žrebna lista'!$A$7:$R$38,2))</f>
        <v/>
      </c>
      <c r="V53" s="1431">
        <v>9</v>
      </c>
      <c r="W53" s="1431" t="str">
        <f>UPPER(IF($D$23="","",VLOOKUP($D$23,'m kvalifikacije žrebna lista'!$A$7:$R$38,3)))</f>
        <v/>
      </c>
      <c r="X53" s="1431" t="str">
        <f>PROPER(IF($D$23="","",VLOOKUP($D$23,'m kvalifikacije žrebna lista'!$A$7:$R$38,4)))</f>
        <v/>
      </c>
      <c r="Y53" s="1433" t="str">
        <f>IF(W53="","",IF($U$24&lt;&gt;$U$23,"",IF(OR($J$25="bb",$J$25=""),"0",$I$25)))</f>
        <v/>
      </c>
      <c r="Z53" s="1433" t="str">
        <f>IF($W$45="","",IF($U$26&lt;&gt;$U$23,"",IF(OR($L$27="bb",$L$27=""),"0",$K$28)))</f>
        <v/>
      </c>
      <c r="AA53" s="1433"/>
      <c r="AB53" s="1433"/>
      <c r="AC53" s="1433"/>
      <c r="AD53" s="1433"/>
      <c r="AE53" s="1450">
        <f t="shared" si="2"/>
        <v>0</v>
      </c>
      <c r="AF53" s="1431" t="str">
        <f>IF($C23="","",'m kvalifikacije 32'!$C$7)</f>
        <v/>
      </c>
      <c r="AG53" s="1431" t="str">
        <f>UPPER(IF($D$23="","",VLOOKUP($D$23,'m kvalifikacije žrebna lista'!$A$7:$R$38,3)))</f>
        <v/>
      </c>
      <c r="AH53" s="1431" t="str">
        <f>PROPER(IF($D$23="","",VLOOKUP($D$23,'m kvalifikacije žrebna lista'!$A$7:$R$38,4)))</f>
        <v/>
      </c>
      <c r="AI53" s="1450">
        <f t="shared" si="3"/>
        <v>0</v>
      </c>
      <c r="AJ53" s="1430"/>
    </row>
    <row r="54" spans="1:36" s="33" customFormat="1" ht="9.6" customHeight="1">
      <c r="A54" s="501"/>
      <c r="B54" s="111"/>
      <c r="C54" s="111"/>
      <c r="D54" s="111"/>
      <c r="E54" s="123"/>
      <c r="F54" s="123"/>
      <c r="G54" s="125"/>
      <c r="H54" s="123"/>
      <c r="I54" s="268"/>
      <c r="J54" s="104"/>
      <c r="K54" s="253"/>
      <c r="L54" s="104"/>
      <c r="M54" s="122"/>
      <c r="N54" s="122"/>
      <c r="O54" s="122"/>
      <c r="P54" s="107"/>
      <c r="Q54" s="108"/>
      <c r="R54" s="109"/>
      <c r="U54" s="896"/>
      <c r="V54" s="1431">
        <v>10</v>
      </c>
      <c r="W54" s="1431" t="str">
        <f>UPPER(IF($D$25="","",VLOOKUP($D$25,'m kvalifikacije žrebna lista'!$A$7:$R$38,3)))</f>
        <v/>
      </c>
      <c r="X54" s="1431" t="str">
        <f>PROPER(IF($D$25="","",VLOOKUP($D$25,'m kvalifikacije žrebna lista'!$A$7:$R$38,4)))</f>
        <v/>
      </c>
      <c r="Y54" s="1433" t="str">
        <f>IF(W54="","",IF($U$24&lt;&gt;$U$25,"",IF(OR($J$25="bb",$J$25=""),"0",$I$23)))</f>
        <v/>
      </c>
      <c r="Z54" s="1433" t="str">
        <f>IF($W$45="","",IF($U$26&lt;&gt;$U$25,"",IF(OR($L$27="bb",$L$27=""),"0",$K$28)))</f>
        <v/>
      </c>
      <c r="AA54" s="1433"/>
      <c r="AB54" s="1433"/>
      <c r="AC54" s="1433"/>
      <c r="AD54" s="1433"/>
      <c r="AE54" s="1450">
        <f t="shared" si="2"/>
        <v>0</v>
      </c>
      <c r="AF54" s="1431" t="str">
        <f>IF($C25="","",'m kvalifikacije 32'!$C$7)</f>
        <v/>
      </c>
      <c r="AG54" s="1431" t="str">
        <f>UPPER(IF($D$25="","",VLOOKUP($D$25,'m kvalifikacije žrebna lista'!$A$7:$R$38,3)))</f>
        <v/>
      </c>
      <c r="AH54" s="1431" t="str">
        <f>PROPER(IF($D$25="","",VLOOKUP($D$25,'m kvalifikacije žrebna lista'!$A$7:$R$38,4)))</f>
        <v/>
      </c>
      <c r="AI54" s="1450">
        <f t="shared" si="3"/>
        <v>0</v>
      </c>
      <c r="AJ54" s="1430"/>
    </row>
    <row r="55" spans="1:36" s="33" customFormat="1" ht="9.6" customHeight="1">
      <c r="A55" s="500">
        <v>25</v>
      </c>
      <c r="B55" s="103" t="str">
        <f>UPPER(IF($D55="","",VLOOKUP($D55,'m kvalifikacije žrebna lista'!$A$7:$R$38,17)))</f>
        <v/>
      </c>
      <c r="C55" s="103" t="str">
        <f>(IF($D55="","",VLOOKUP($D55,'m kvalifikacije žrebna lista'!$A$7:$R$38,2)))</f>
        <v/>
      </c>
      <c r="D55" s="102"/>
      <c r="E55" s="103" t="str">
        <f>UPPER(IF($D55="","",VLOOKUP($D55,'m kvalifikacije žrebna lista'!$A$7:$R$38,3)))</f>
        <v/>
      </c>
      <c r="F55" s="103" t="str">
        <f>PROPER(IF($D55="","",VLOOKUP($D55,'m kvalifikacije žrebna lista'!$A$7:$R$38,4)))</f>
        <v/>
      </c>
      <c r="G55" s="103"/>
      <c r="H55" s="103" t="str">
        <f>UPPER(IF($D55="","",VLOOKUP($D55,'m kvalifikacije žrebna lista'!$A$7:$R$38,5)))</f>
        <v/>
      </c>
      <c r="I55" s="251" t="str">
        <f>IF($D55="","",VLOOKUP($D55,'m kvalifikacije žrebna lista'!$A$7:$R$38,14))</f>
        <v/>
      </c>
      <c r="J55" s="104"/>
      <c r="K55" s="253"/>
      <c r="L55" s="104"/>
      <c r="M55" s="122"/>
      <c r="N55" s="122"/>
      <c r="O55" s="122"/>
      <c r="P55" s="107"/>
      <c r="Q55" s="108"/>
      <c r="R55" s="109"/>
      <c r="U55" s="896" t="str">
        <f>IF($D55="","",VLOOKUP($D55,'m kvalifikacije žrebna lista'!$A$7:$R$38,2))</f>
        <v/>
      </c>
      <c r="V55" s="1431">
        <v>11</v>
      </c>
      <c r="W55" s="1431" t="str">
        <f>UPPER(IF($D$27="","",VLOOKUP($D$27,'m kvalifikacije žrebna lista'!$A$7:$R$38,3)))</f>
        <v/>
      </c>
      <c r="X55" s="1431" t="str">
        <f>PROPER(IF($D$27="","",VLOOKUP($D$27,'m kvalifikacije žrebna lista'!$A$7:$R$38,4)))</f>
        <v/>
      </c>
      <c r="Y55" s="1433" t="str">
        <f>IF(W55="","",IF($U$28&lt;&gt;$U$27,"",IF(OR($J$29="bb",$J$29=""),"0",$I$29)))</f>
        <v/>
      </c>
      <c r="Z55" s="1433" t="str">
        <f>IF($W$45="","",IF($U$26&lt;&gt;$U$27,"",IF(OR($L$27="bb",$L$27=""),"0",$K$24)))</f>
        <v/>
      </c>
      <c r="AA55" s="1433"/>
      <c r="AB55" s="1433"/>
      <c r="AC55" s="1433"/>
      <c r="AD55" s="1433"/>
      <c r="AE55" s="1450">
        <f t="shared" si="2"/>
        <v>0</v>
      </c>
      <c r="AF55" s="1431" t="str">
        <f>IF($C27="","",'m kvalifikacije 32'!$C$7)</f>
        <v/>
      </c>
      <c r="AG55" s="1431" t="str">
        <f>UPPER(IF($D$27="","",VLOOKUP($D$27,'m kvalifikacije žrebna lista'!$A$7:$R$38,3)))</f>
        <v/>
      </c>
      <c r="AH55" s="1431" t="str">
        <f>PROPER(IF($D$27="","",VLOOKUP($D$27,'m kvalifikacije žrebna lista'!$A$7:$R$38,4)))</f>
        <v/>
      </c>
      <c r="AI55" s="1450">
        <f t="shared" si="3"/>
        <v>0</v>
      </c>
      <c r="AJ55" s="1430"/>
    </row>
    <row r="56" spans="1:36" s="33" customFormat="1" ht="9.6" customHeight="1">
      <c r="A56" s="501"/>
      <c r="B56" s="111"/>
      <c r="C56" s="111"/>
      <c r="D56" s="111"/>
      <c r="E56" s="112"/>
      <c r="F56" s="112"/>
      <c r="G56" s="113"/>
      <c r="H56" s="114" t="s">
        <v>151</v>
      </c>
      <c r="I56" s="115"/>
      <c r="J56" s="116" t="str">
        <f>UPPER(IF(OR(I56="a",I56="as"),E55,IF(OR(I56="b",I56="bs"),E57,)))</f>
        <v/>
      </c>
      <c r="K56" s="1112">
        <f>IF(OR(I56="a",I56="as"),I55,IF(OR(I56="b",I56="bs"),I57,))</f>
        <v>0</v>
      </c>
      <c r="L56" s="104"/>
      <c r="M56" s="122"/>
      <c r="N56" s="122"/>
      <c r="O56" s="122"/>
      <c r="P56" s="107"/>
      <c r="Q56" s="108"/>
      <c r="R56" s="109"/>
      <c r="U56" s="896" t="str">
        <f>IF(OR(I56="a",I56="as"),C55,IF(OR(I56="b",I56="bs"),C57,""))</f>
        <v/>
      </c>
      <c r="V56" s="1431">
        <v>12</v>
      </c>
      <c r="W56" s="1431" t="str">
        <f>UPPER(IF($D$29="","",VLOOKUP($D$29,'m kvalifikacije žrebna lista'!$A$7:$R$38,3)))</f>
        <v/>
      </c>
      <c r="X56" s="1431" t="str">
        <f>PROPER(IF($D$29="","",VLOOKUP($D$29,'m kvalifikacije žrebna lista'!$A$7:$R$38,4)))</f>
        <v/>
      </c>
      <c r="Y56" s="1433" t="str">
        <f>IF(W56="","",IF($U$28&lt;&gt;$U$29,"",IF(OR($J$29="bb",$J$29=""),"0",$I$27)))</f>
        <v/>
      </c>
      <c r="Z56" s="1433" t="str">
        <f>IF($W$45="","",IF($U$26&lt;&gt;$U$29,"",IF(OR($L$27="bb",$L$27=""),"0",$K$24)))</f>
        <v/>
      </c>
      <c r="AA56" s="1433"/>
      <c r="AB56" s="1433"/>
      <c r="AC56" s="1433"/>
      <c r="AD56" s="1433"/>
      <c r="AE56" s="1450">
        <f t="shared" si="2"/>
        <v>0</v>
      </c>
      <c r="AF56" s="1431" t="str">
        <f>IF($C29="","",'m kvalifikacije 32'!$C$7)</f>
        <v/>
      </c>
      <c r="AG56" s="1431" t="str">
        <f>UPPER(IF($D$29="","",VLOOKUP($D$29,'m kvalifikacije žrebna lista'!$A$7:$R$38,3)))</f>
        <v/>
      </c>
      <c r="AH56" s="1431" t="str">
        <f>PROPER(IF($D$29="","",VLOOKUP($D$29,'m kvalifikacije žrebna lista'!$A$7:$R$38,4)))</f>
        <v/>
      </c>
      <c r="AI56" s="1450">
        <f t="shared" si="3"/>
        <v>0</v>
      </c>
      <c r="AJ56" s="1430"/>
    </row>
    <row r="57" spans="1:36" s="33" customFormat="1" ht="9.6" customHeight="1">
      <c r="A57" s="501">
        <v>26</v>
      </c>
      <c r="B57" s="101" t="str">
        <f>UPPER(IF($D57="","",VLOOKUP($D57,'m kvalifikacije žrebna lista'!$A$7:$R$38,17)))</f>
        <v/>
      </c>
      <c r="C57" s="101" t="str">
        <f>(IF($D57="","",VLOOKUP($D57,'m kvalifikacije žrebna lista'!$A$7:$R$38,2)))</f>
        <v/>
      </c>
      <c r="D57" s="102"/>
      <c r="E57" s="118" t="str">
        <f>UPPER(IF($D57="","",VLOOKUP($D57,'m kvalifikacije žrebna lista'!$A$7:$R$38,3)))</f>
        <v/>
      </c>
      <c r="F57" s="118" t="str">
        <f>PROPER(IF($D57="","",VLOOKUP($D57,'m kvalifikacije žrebna lista'!$A$7:$R$38,4)))</f>
        <v/>
      </c>
      <c r="G57" s="118"/>
      <c r="H57" s="118" t="str">
        <f>UPPER(IF($D57="","",VLOOKUP($D57,'m kvalifikacije žrebna lista'!$A$7:$R$38,5)))</f>
        <v/>
      </c>
      <c r="I57" s="263" t="str">
        <f>IF($D57="","",VLOOKUP($D57,'m kvalifikacije žrebna lista'!$A$7:$R$38,14))</f>
        <v/>
      </c>
      <c r="J57" s="1404"/>
      <c r="K57" s="269"/>
      <c r="L57" s="104"/>
      <c r="M57" s="122"/>
      <c r="N57" s="122"/>
      <c r="O57" s="122"/>
      <c r="P57" s="107"/>
      <c r="Q57" s="108"/>
      <c r="R57" s="109"/>
      <c r="U57" s="896" t="str">
        <f>IF($D57="","",VLOOKUP($D57,'m kvalifikacije žrebna lista'!$A$7:$R$38,2))</f>
        <v/>
      </c>
      <c r="V57" s="1431">
        <v>13</v>
      </c>
      <c r="W57" s="1431" t="str">
        <f>UPPER(IF($D$31="","",VLOOKUP($D$31,'m kvalifikacije žrebna lista'!$A$7:$R$38,3)))</f>
        <v/>
      </c>
      <c r="X57" s="1431" t="str">
        <f>PROPER(IF($D$31="","",VLOOKUP($D$31,'m kvalifikacije žrebna lista'!$A$7:$R$38,4)))</f>
        <v/>
      </c>
      <c r="Y57" s="1433" t="str">
        <f>IF(W57="","",IF($U$32&lt;&gt;$U$31,"",IF(OR($J$33="bb",$J$33=""),"0",$I$33)))</f>
        <v/>
      </c>
      <c r="Z57" s="1433" t="str">
        <f>IF($W$45="","",IF($U$34&lt;&gt;$U$31,"",IF(OR($L$35="bb",$L$35=""),"0",$K$36)))</f>
        <v/>
      </c>
      <c r="AA57" s="1433"/>
      <c r="AB57" s="1433"/>
      <c r="AC57" s="1433"/>
      <c r="AD57" s="1433"/>
      <c r="AE57" s="1450">
        <f t="shared" si="2"/>
        <v>0</v>
      </c>
      <c r="AF57" s="1431" t="str">
        <f>IF($C31="","",'m kvalifikacije 32'!$C$7)</f>
        <v/>
      </c>
      <c r="AG57" s="1431" t="str">
        <f>UPPER(IF($D$31="","",VLOOKUP($D$31,'m kvalifikacije žrebna lista'!$A$7:$R$38,3)))</f>
        <v/>
      </c>
      <c r="AH57" s="1431" t="str">
        <f>PROPER(IF($D$31="","",VLOOKUP($D$31,'m kvalifikacije žrebna lista'!$A$7:$R$38,4)))</f>
        <v/>
      </c>
      <c r="AI57" s="1450">
        <f t="shared" si="3"/>
        <v>0</v>
      </c>
      <c r="AJ57" s="1430"/>
    </row>
    <row r="58" spans="1:36" s="33" customFormat="1" ht="9.6" customHeight="1">
      <c r="A58" s="501"/>
      <c r="B58" s="111"/>
      <c r="C58" s="111"/>
      <c r="D58" s="119"/>
      <c r="E58" s="112"/>
      <c r="F58" s="112"/>
      <c r="G58" s="113"/>
      <c r="H58" s="112"/>
      <c r="I58" s="268"/>
      <c r="J58" s="114" t="s">
        <v>151</v>
      </c>
      <c r="K58" s="120"/>
      <c r="L58" s="116" t="str">
        <f>UPPER(IF(OR(K58="a",K58="as"),J56,IF(OR(K58="b",K58="bs"),J60,)))</f>
        <v/>
      </c>
      <c r="M58" s="121"/>
      <c r="N58" s="122"/>
      <c r="O58" s="122"/>
      <c r="P58" s="107"/>
      <c r="Q58" s="108"/>
      <c r="R58" s="109"/>
      <c r="U58" s="896" t="str">
        <f>IF(OR(K58="a",K58="as"),$U$56,IF(OR(K58="b",K58="bs"),U60,""))</f>
        <v/>
      </c>
      <c r="V58" s="1431">
        <v>14</v>
      </c>
      <c r="W58" s="1431" t="str">
        <f>UPPER(IF($D$33="","",VLOOKUP($D$33,'m kvalifikacije žrebna lista'!$A$7:$R$38,3)))</f>
        <v/>
      </c>
      <c r="X58" s="1431" t="str">
        <f>PROPER(IF($D$33="","",VLOOKUP($D$33,'m kvalifikacije žrebna lista'!$A$7:$R$38,4)))</f>
        <v/>
      </c>
      <c r="Y58" s="1433" t="str">
        <f>IF(W58="","",IF($U$32&lt;&gt;$U$33,"",IF(OR($J$33="bb",$J$33=""),"0",$I$31)))</f>
        <v/>
      </c>
      <c r="Z58" s="1433" t="str">
        <f>IF($W$45="","",IF($U$34&lt;&gt;$U$33,"",IF(OR($L$35="bb",$L$35=""),"0",$K$36)))</f>
        <v/>
      </c>
      <c r="AA58" s="1433"/>
      <c r="AB58" s="1433"/>
      <c r="AC58" s="1433"/>
      <c r="AD58" s="1433"/>
      <c r="AE58" s="1450">
        <f t="shared" si="2"/>
        <v>0</v>
      </c>
      <c r="AF58" s="1431" t="str">
        <f>IF($C33="","",'m kvalifikacije 32'!$C$7)</f>
        <v/>
      </c>
      <c r="AG58" s="1431" t="str">
        <f>UPPER(IF($D$33="","",VLOOKUP($D$33,'m kvalifikacije žrebna lista'!$A$7:$R$38,3)))</f>
        <v/>
      </c>
      <c r="AH58" s="1431" t="str">
        <f>PROPER(IF($D$33="","",VLOOKUP($D$33,'m kvalifikacije žrebna lista'!$A$7:$R$38,4)))</f>
        <v/>
      </c>
      <c r="AI58" s="1450">
        <f t="shared" si="3"/>
        <v>0</v>
      </c>
      <c r="AJ58" s="1430"/>
    </row>
    <row r="59" spans="1:36" s="33" customFormat="1" ht="9.6" customHeight="1">
      <c r="A59" s="501">
        <v>27</v>
      </c>
      <c r="B59" s="101" t="str">
        <f>UPPER(IF($D59="","",VLOOKUP($D59,'m kvalifikacije žrebna lista'!$A$7:$R$38,17)))</f>
        <v/>
      </c>
      <c r="C59" s="101" t="str">
        <f>(IF($D59="","",VLOOKUP($D59,'m kvalifikacije žrebna lista'!$A$7:$R$38,2)))</f>
        <v/>
      </c>
      <c r="D59" s="102"/>
      <c r="E59" s="118" t="str">
        <f>UPPER(IF($D59="","",VLOOKUP($D59,'m kvalifikacije žrebna lista'!$A$7:$R$38,3)))</f>
        <v/>
      </c>
      <c r="F59" s="118" t="str">
        <f>PROPER(IF($D59="","",VLOOKUP($D59,'m kvalifikacije žrebna lista'!$A$7:$R$38,4)))</f>
        <v/>
      </c>
      <c r="G59" s="118"/>
      <c r="H59" s="118" t="str">
        <f>UPPER(IF($D59="","",VLOOKUP($D59,'m kvalifikacije žrebna lista'!$A$7:$R$38,5)))</f>
        <v/>
      </c>
      <c r="I59" s="251" t="str">
        <f>IF($D59="","",VLOOKUP($D59,'m kvalifikacije žrebna lista'!$A$7:$R$38,14))</f>
        <v/>
      </c>
      <c r="J59" s="104"/>
      <c r="K59" s="264"/>
      <c r="L59" s="1404"/>
      <c r="M59" s="159"/>
      <c r="N59" s="159"/>
      <c r="O59" s="159"/>
      <c r="P59" s="107"/>
      <c r="Q59" s="108"/>
      <c r="R59" s="126"/>
      <c r="U59" s="896" t="str">
        <f>IF($D59="","",VLOOKUP($D59,'m kvalifikacije žrebna lista'!$A$7:$R$38,2))</f>
        <v/>
      </c>
      <c r="V59" s="1431">
        <v>15</v>
      </c>
      <c r="W59" s="1431" t="str">
        <f>UPPER(IF($D$35="","",VLOOKUP($D$35,'m kvalifikacije žrebna lista'!$A$7:$R$38,3)))</f>
        <v/>
      </c>
      <c r="X59" s="1431" t="str">
        <f>PROPER(IF($D$35="","",VLOOKUP($D$35,'m kvalifikacije žrebna lista'!$A$7:$R$38,4)))</f>
        <v/>
      </c>
      <c r="Y59" s="1433" t="str">
        <f>IF(W59="","",IF($U$36&lt;&gt;$U$35,"",IF(OR($J$37="bb",$J$37=""),"0",$I$37)))</f>
        <v/>
      </c>
      <c r="Z59" s="1433" t="str">
        <f>IF($W$45="","",IF($U$34&lt;&gt;$U$35,"",IF(OR($L$35="bb",$L$35=""),"0",$K$32)))</f>
        <v/>
      </c>
      <c r="AA59" s="1433"/>
      <c r="AB59" s="1433"/>
      <c r="AC59" s="1433"/>
      <c r="AD59" s="1433"/>
      <c r="AE59" s="1450">
        <f t="shared" si="2"/>
        <v>0</v>
      </c>
      <c r="AF59" s="1431" t="str">
        <f>IF($C35="","",'m kvalifikacije 32'!$C$7)</f>
        <v/>
      </c>
      <c r="AG59" s="1431" t="str">
        <f>UPPER(IF($D$35="","",VLOOKUP($D$35,'m kvalifikacije žrebna lista'!$A$7:$R$38,3)))</f>
        <v/>
      </c>
      <c r="AH59" s="1431" t="str">
        <f>PROPER(IF($D$35="","",VLOOKUP($D$35,'m kvalifikacije žrebna lista'!$A$7:$R$38,4)))</f>
        <v/>
      </c>
      <c r="AI59" s="1450">
        <f t="shared" si="3"/>
        <v>0</v>
      </c>
      <c r="AJ59" s="1430"/>
    </row>
    <row r="60" spans="1:36" s="33" customFormat="1" ht="9.6" customHeight="1">
      <c r="A60" s="501"/>
      <c r="B60" s="111"/>
      <c r="C60" s="111"/>
      <c r="D60" s="119"/>
      <c r="E60" s="112"/>
      <c r="F60" s="112"/>
      <c r="G60" s="113"/>
      <c r="H60" s="114" t="s">
        <v>151</v>
      </c>
      <c r="I60" s="115"/>
      <c r="J60" s="116" t="str">
        <f>UPPER(IF(OR(I60="a",I60="as"),E59,IF(OR(I60="b",I60="bs"),E61,)))</f>
        <v/>
      </c>
      <c r="K60" s="1113">
        <f>IF(OR(I60="a",I60="as"),I59,IF(OR(I60="b",I60="bs"),I61,))</f>
        <v>0</v>
      </c>
      <c r="L60" s="104"/>
      <c r="M60" s="159"/>
      <c r="N60" s="159"/>
      <c r="O60" s="159"/>
      <c r="P60" s="1684" t="s">
        <v>340</v>
      </c>
      <c r="Q60" s="1684"/>
      <c r="R60" s="109"/>
      <c r="U60" s="896" t="str">
        <f>IF(OR(I60="a",I60="as"),C59,IF(OR(I60="b",I60="bs"),C61,""))</f>
        <v/>
      </c>
      <c r="V60" s="1431">
        <v>16</v>
      </c>
      <c r="W60" s="1431" t="str">
        <f>UPPER(IF($D$37="","",VLOOKUP($D$37,'m kvalifikacije žrebna lista'!$A$7:$R$38,3)))</f>
        <v/>
      </c>
      <c r="X60" s="1431" t="str">
        <f>PROPER(IF($D$37="","",VLOOKUP($D$37,'m kvalifikacije žrebna lista'!$A$7:$R$38,4)))</f>
        <v/>
      </c>
      <c r="Y60" s="1433" t="str">
        <f>IF(W60="","",IF($U$36&lt;&gt;$U$37,"",IF(OR($J$37="bb",$J$37=""),"0",$I$35)))</f>
        <v/>
      </c>
      <c r="Z60" s="1433" t="str">
        <f>IF($W$45="","",IF($U$34&lt;&gt;$U$37,"",IF(OR($L$35="bb",$L$35=""),"0",$K$32)))</f>
        <v/>
      </c>
      <c r="AA60" s="1433"/>
      <c r="AB60" s="1433"/>
      <c r="AC60" s="1433"/>
      <c r="AD60" s="1433"/>
      <c r="AE60" s="1450">
        <f t="shared" si="2"/>
        <v>0</v>
      </c>
      <c r="AF60" s="1431" t="str">
        <f>IF($C37="","",'m kvalifikacije 32'!$C$7)</f>
        <v/>
      </c>
      <c r="AG60" s="1431" t="str">
        <f>UPPER(IF($D$37="","",VLOOKUP($D$37,'m kvalifikacije žrebna lista'!$A$7:$R$38,3)))</f>
        <v/>
      </c>
      <c r="AH60" s="1431" t="str">
        <f>PROPER(IF($D$37="","",VLOOKUP($D$37,'m kvalifikacije žrebna lista'!$A$7:$R$38,4)))</f>
        <v/>
      </c>
      <c r="AI60" s="1450">
        <f t="shared" si="3"/>
        <v>0</v>
      </c>
      <c r="AJ60" s="1430"/>
    </row>
    <row r="61" spans="1:36" s="33" customFormat="1" ht="9.6" customHeight="1">
      <c r="A61" s="501">
        <v>28</v>
      </c>
      <c r="B61" s="101" t="str">
        <f>UPPER(IF($D61="","",VLOOKUP($D61,'m kvalifikacije žrebna lista'!$A$7:$R$38,17)))</f>
        <v/>
      </c>
      <c r="C61" s="101" t="str">
        <f>(IF($D61="","",VLOOKUP($D61,'m kvalifikacije žrebna lista'!$A$7:$R$38,2)))</f>
        <v/>
      </c>
      <c r="D61" s="102"/>
      <c r="E61" s="118" t="str">
        <f>UPPER(IF($D61="","",VLOOKUP($D61,'m kvalifikacije žrebna lista'!$A$7:$R$38,3)))</f>
        <v/>
      </c>
      <c r="F61" s="118" t="str">
        <f>PROPER(IF($D61="","",VLOOKUP($D61,'m kvalifikacije žrebna lista'!$A$7:$R$38,4)))</f>
        <v/>
      </c>
      <c r="G61" s="118"/>
      <c r="H61" s="118" t="str">
        <f>UPPER(IF($D61="","",VLOOKUP($D61,'m kvalifikacije žrebna lista'!$A$7:$R$38,5)))</f>
        <v/>
      </c>
      <c r="I61" s="1129" t="str">
        <f>IF($D61="","",VLOOKUP($D61,'m kvalifikacije žrebna lista'!$A$7:$R$38,14))</f>
        <v/>
      </c>
      <c r="J61" s="1404"/>
      <c r="K61" s="253"/>
      <c r="L61" s="104"/>
      <c r="M61" s="159"/>
      <c r="N61" s="159"/>
      <c r="O61" s="159"/>
      <c r="P61" s="1684"/>
      <c r="Q61" s="1684"/>
      <c r="R61" s="109"/>
      <c r="U61" s="896" t="str">
        <f>IF($D61="","",VLOOKUP($D61,'m kvalifikacije žrebna lista'!$A$7:$R$38,2))</f>
        <v/>
      </c>
      <c r="V61" s="1431">
        <v>17</v>
      </c>
      <c r="W61" s="1431" t="str">
        <f>UPPER(IF($D$39="","",VLOOKUP($D$39,'m kvalifikacije žrebna lista'!$A$7:$R$38,3)))</f>
        <v/>
      </c>
      <c r="X61" s="1431" t="str">
        <f>PROPER(IF($D$39="","",VLOOKUP($D$39,'m kvalifikacije žrebna lista'!$A$7:$R$38,4)))</f>
        <v/>
      </c>
      <c r="Y61" s="1433" t="str">
        <f>IF(W61="","",IF($U$40&lt;&gt;$U$39,"",IF(OR($J$41="bb",$J$41=""),"0",$I$41)))</f>
        <v/>
      </c>
      <c r="Z61" s="1433" t="str">
        <f>IF($W$45="","",IF($U$42&lt;&gt;$U$39,"",IF(OR($L$43="bb",$L$43=""),"0",$K$44)))</f>
        <v/>
      </c>
      <c r="AA61" s="1433"/>
      <c r="AB61" s="1433"/>
      <c r="AC61" s="1433"/>
      <c r="AD61" s="1433"/>
      <c r="AE61" s="1450">
        <f t="shared" si="2"/>
        <v>0</v>
      </c>
      <c r="AF61" s="1431" t="str">
        <f>IF($C39="","",'m kvalifikacije 32'!$C$7)</f>
        <v/>
      </c>
      <c r="AG61" s="1431" t="str">
        <f>UPPER(IF($D$39="","",VLOOKUP($D$39,'m kvalifikacije žrebna lista'!$A$7:$R$38,3)))</f>
        <v/>
      </c>
      <c r="AH61" s="1431" t="str">
        <f>PROPER(IF($D$39="","",VLOOKUP($D$39,'m kvalifikacije žrebna lista'!$A$7:$R$38,4)))</f>
        <v/>
      </c>
      <c r="AI61" s="1450">
        <f t="shared" si="3"/>
        <v>0</v>
      </c>
      <c r="AJ61" s="1430"/>
    </row>
    <row r="62" spans="1:36" s="33" customFormat="1" ht="9.6" customHeight="1">
      <c r="A62" s="501"/>
      <c r="B62" s="111"/>
      <c r="C62" s="111"/>
      <c r="D62" s="119"/>
      <c r="E62" s="104"/>
      <c r="F62" s="104"/>
      <c r="G62" s="44"/>
      <c r="H62" s="123"/>
      <c r="I62" s="268"/>
      <c r="J62" s="104"/>
      <c r="K62" s="253"/>
      <c r="L62" s="114"/>
      <c r="M62" s="160"/>
      <c r="N62" s="161" t="str">
        <f>UPPER(IF(OR(M62="a",M62="as"),L58,IF(OR(M62="b",M62="bs"),L66,)))</f>
        <v/>
      </c>
      <c r="O62" s="159"/>
      <c r="P62" s="1128" t="s">
        <v>347</v>
      </c>
      <c r="Q62" s="874">
        <f>IF(J4="","",'m glavni 32'!$Q$63)</f>
        <v>0</v>
      </c>
      <c r="R62" s="109"/>
      <c r="U62" s="896"/>
      <c r="V62" s="1431">
        <v>18</v>
      </c>
      <c r="W62" s="1431" t="str">
        <f>UPPER(IF($D$41="","",VLOOKUP($D$41,'m kvalifikacije žrebna lista'!$A$7:$R$38,3)))</f>
        <v/>
      </c>
      <c r="X62" s="1431" t="str">
        <f>PROPER(IF($D$41="","",VLOOKUP($D$41,'m kvalifikacije žrebna lista'!$A$7:$R$38,4)))</f>
        <v/>
      </c>
      <c r="Y62" s="1433" t="str">
        <f>IF(W62="","",IF($U$40&lt;&gt;$U$41,"",IF(OR($J$41="bb",$J$41=""),"0",$I$39)))</f>
        <v/>
      </c>
      <c r="Z62" s="1433" t="str">
        <f>IF($W$45="","",IF($U$42&lt;&gt;$U$41,"",IF(OR($L$43="bb",$L$43=""),"0",$K$44)))</f>
        <v/>
      </c>
      <c r="AA62" s="1433"/>
      <c r="AB62" s="1433"/>
      <c r="AC62" s="1433"/>
      <c r="AD62" s="1433"/>
      <c r="AE62" s="1450">
        <f t="shared" si="2"/>
        <v>0</v>
      </c>
      <c r="AF62" s="1431" t="str">
        <f>IF($C41="","",'m kvalifikacije 32'!$C$7)</f>
        <v/>
      </c>
      <c r="AG62" s="1431" t="str">
        <f>UPPER(IF($D$41="","",VLOOKUP($D$41,'m kvalifikacije žrebna lista'!$A$7:$R$38,3)))</f>
        <v/>
      </c>
      <c r="AH62" s="1431" t="str">
        <f>PROPER(IF($D$41="","",VLOOKUP($D$41,'m kvalifikacije žrebna lista'!$A$7:$R$38,4)))</f>
        <v/>
      </c>
      <c r="AI62" s="1450">
        <f t="shared" si="3"/>
        <v>0</v>
      </c>
      <c r="AJ62" s="1430"/>
    </row>
    <row r="63" spans="1:36" s="33" customFormat="1" ht="9.6" customHeight="1">
      <c r="A63" s="500">
        <v>29</v>
      </c>
      <c r="B63" s="103" t="str">
        <f>UPPER(IF($D63="","",VLOOKUP($D63,'m kvalifikacije žrebna lista'!$A$7:$R$38,17)))</f>
        <v/>
      </c>
      <c r="C63" s="103" t="str">
        <f>(IF($D63="","",VLOOKUP($D63,'m kvalifikacije žrebna lista'!$A$7:$R$38,2)))</f>
        <v/>
      </c>
      <c r="D63" s="102"/>
      <c r="E63" s="103" t="str">
        <f>UPPER(IF($D63="","",VLOOKUP($D63,'m kvalifikacije žrebna lista'!$A$7:$R$38,3)))</f>
        <v/>
      </c>
      <c r="F63" s="103" t="str">
        <f>PROPER(IF($D63="","",VLOOKUP($D63,'m kvalifikacije žrebna lista'!$A$7:$R$38,4)))</f>
        <v/>
      </c>
      <c r="G63" s="103"/>
      <c r="H63" s="103" t="str">
        <f>UPPER(IF($D63="","",VLOOKUP($D63,'m kvalifikacije žrebna lista'!$A$7:$R$38,5)))</f>
        <v/>
      </c>
      <c r="I63" s="1130" t="str">
        <f>IF($D63="","",VLOOKUP($D63,'m kvalifikacije žrebna lista'!$A$7:$R$38,14))</f>
        <v/>
      </c>
      <c r="J63" s="104"/>
      <c r="K63" s="253"/>
      <c r="L63" s="104"/>
      <c r="M63" s="159"/>
      <c r="N63" s="161"/>
      <c r="O63" s="159"/>
      <c r="P63" s="840" t="s">
        <v>107</v>
      </c>
      <c r="Q63" s="1537" t="str">
        <f>IF($C$2="B turnir",0.5,IF($Q$62=1,15,IF($Q$62=2,10,IF($Q$62=3,5,""))))</f>
        <v/>
      </c>
      <c r="R63" s="109"/>
      <c r="U63" s="896" t="str">
        <f>IF($D63="","",VLOOKUP($D63,'m kvalifikacije žrebna lista'!$A$7:$R$38,2))</f>
        <v/>
      </c>
      <c r="V63" s="1431">
        <v>19</v>
      </c>
      <c r="W63" s="1431" t="str">
        <f>UPPER(IF($D$43="","",VLOOKUP($D$43,'m kvalifikacije žrebna lista'!$A$7:$R$38,3)))</f>
        <v/>
      </c>
      <c r="X63" s="1431" t="str">
        <f>PROPER(IF($D$43="","",VLOOKUP($D$43,'m kvalifikacije žrebna lista'!$A$7:$R$38,4)))</f>
        <v/>
      </c>
      <c r="Y63" s="1433" t="str">
        <f>IF(W63="","",IF($U$44&lt;&gt;$U$43,"",IF(OR($J$45="bb",$J$45=""),"0",$I$45)))</f>
        <v/>
      </c>
      <c r="Z63" s="1433" t="str">
        <f>IF($W$45="","",IF($U$42&lt;&gt;$U$43,"",IF(OR($L$43="bb",$L$43=""),"0",$K$40)))</f>
        <v/>
      </c>
      <c r="AA63" s="1433"/>
      <c r="AB63" s="1433"/>
      <c r="AC63" s="1433"/>
      <c r="AD63" s="1433"/>
      <c r="AE63" s="1450">
        <f t="shared" si="2"/>
        <v>0</v>
      </c>
      <c r="AF63" s="1431" t="str">
        <f>IF($C43="","",'m kvalifikacije 32'!$C$7)</f>
        <v/>
      </c>
      <c r="AG63" s="1431" t="str">
        <f>UPPER(IF($D$43="","",VLOOKUP($D$43,'m kvalifikacije žrebna lista'!$A$7:$R$38,3)))</f>
        <v/>
      </c>
      <c r="AH63" s="1431" t="str">
        <f>PROPER(IF($D$43="","",VLOOKUP($D$43,'m kvalifikacije žrebna lista'!$A$7:$R$38,4)))</f>
        <v/>
      </c>
      <c r="AI63" s="1450">
        <f t="shared" si="3"/>
        <v>0</v>
      </c>
      <c r="AJ63" s="1430"/>
    </row>
    <row r="64" spans="1:36" s="33" customFormat="1" ht="9.6" customHeight="1">
      <c r="A64" s="501"/>
      <c r="B64" s="111"/>
      <c r="C64" s="111"/>
      <c r="D64" s="119"/>
      <c r="E64" s="112"/>
      <c r="F64" s="112"/>
      <c r="G64" s="113"/>
      <c r="H64" s="114" t="s">
        <v>151</v>
      </c>
      <c r="I64" s="115"/>
      <c r="J64" s="116" t="str">
        <f>UPPER(IF(OR(I64="a",I64="as"),E63,IF(OR(I64="b",I64="bs"),E65,)))</f>
        <v/>
      </c>
      <c r="K64" s="1112">
        <f>IF(OR(I64="a",I64="as"),I63,IF(OR(I64="b",I64="bs"),I65,))</f>
        <v>0</v>
      </c>
      <c r="L64" s="104"/>
      <c r="M64" s="159"/>
      <c r="N64" s="159"/>
      <c r="O64" s="159"/>
      <c r="P64" s="620" t="s">
        <v>348</v>
      </c>
      <c r="Q64" s="1538" t="str">
        <f>IF($C$2="B turnir",0.4,IF($Q$62=1,12,IF($Q$62=2,8,IF($Q$62=3,4,""))))</f>
        <v/>
      </c>
      <c r="R64" s="109"/>
      <c r="U64" s="896" t="str">
        <f>IF(OR(I64="a",I64="as"),C63,IF(OR(I64="b",I64="bs"),C65,""))</f>
        <v/>
      </c>
      <c r="V64" s="1431">
        <v>20</v>
      </c>
      <c r="W64" s="1431" t="str">
        <f>UPPER(IF($D$45="","",VLOOKUP($D$45,'m kvalifikacije žrebna lista'!$A$7:$R$38,3)))</f>
        <v/>
      </c>
      <c r="X64" s="1431" t="str">
        <f>PROPER(IF($D$45="","",VLOOKUP($D$45,'m kvalifikacije žrebna lista'!$A$7:$R$38,4)))</f>
        <v/>
      </c>
      <c r="Y64" s="1433" t="str">
        <f>IF(W64="","",IF($U$44&lt;&gt;$U$45,"",IF(OR($J$45="bb",$J$45=""),"0",$I$43)))</f>
        <v/>
      </c>
      <c r="Z64" s="1433" t="str">
        <f>IF($W$45="","",IF($U$42&lt;&gt;$U$45,"",IF(OR($L$43="bb",$L$43=""),"0",$K$40)))</f>
        <v/>
      </c>
      <c r="AA64" s="1433"/>
      <c r="AB64" s="1433"/>
      <c r="AC64" s="1433"/>
      <c r="AD64" s="1433"/>
      <c r="AE64" s="1450">
        <f t="shared" si="2"/>
        <v>0</v>
      </c>
      <c r="AF64" s="1431" t="str">
        <f>IF($C45="","",'m kvalifikacije 32'!$C$7)</f>
        <v/>
      </c>
      <c r="AG64" s="1431" t="str">
        <f>UPPER(IF($D$45="","",VLOOKUP($D$45,'m kvalifikacije žrebna lista'!$A$7:$R$38,3)))</f>
        <v/>
      </c>
      <c r="AH64" s="1431" t="str">
        <f>PROPER(IF($D$45="","",VLOOKUP($D$45,'m kvalifikacije žrebna lista'!$A$7:$R$38,4)))</f>
        <v/>
      </c>
      <c r="AI64" s="1450">
        <f t="shared" si="3"/>
        <v>0</v>
      </c>
      <c r="AJ64" s="1430"/>
    </row>
    <row r="65" spans="1:36" s="33" customFormat="1" ht="9.6" customHeight="1">
      <c r="A65" s="501">
        <v>30</v>
      </c>
      <c r="B65" s="101" t="str">
        <f>UPPER(IF($D65="","",VLOOKUP($D65,'m kvalifikacije žrebna lista'!$A$7:$R$38,17)))</f>
        <v/>
      </c>
      <c r="C65" s="101" t="str">
        <f>(IF($D65="","",VLOOKUP($D65,'m kvalifikacije žrebna lista'!$A$7:$R$38,2)))</f>
        <v/>
      </c>
      <c r="D65" s="102"/>
      <c r="E65" s="118" t="str">
        <f>UPPER(IF($D65="","",VLOOKUP($D65,'m kvalifikacije žrebna lista'!$A$7:$R$38,3)))</f>
        <v/>
      </c>
      <c r="F65" s="118" t="str">
        <f>PROPER(IF($D65="","",VLOOKUP($D65,'m kvalifikacije žrebna lista'!$A$7:$R$38,4)))</f>
        <v/>
      </c>
      <c r="G65" s="118"/>
      <c r="H65" s="118" t="str">
        <f>UPPER(IF($D65="","",VLOOKUP($D65,'m kvalifikacije žrebna lista'!$A$7:$R$38,5)))</f>
        <v/>
      </c>
      <c r="I65" s="263" t="str">
        <f>IF($D65="","",VLOOKUP($D65,'m kvalifikacije žrebna lista'!$A$7:$R$38,14))</f>
        <v/>
      </c>
      <c r="J65" s="1404"/>
      <c r="K65" s="269"/>
      <c r="L65" s="104"/>
      <c r="M65" s="159"/>
      <c r="N65" s="159"/>
      <c r="O65" s="159"/>
      <c r="P65" s="620" t="s">
        <v>349</v>
      </c>
      <c r="Q65" s="1538" t="str">
        <f>IF($C$2="B turnir",0.3,IF($Q$62=1,9,IF($Q$62=2,6,IF($Q$62=3,3,""))))</f>
        <v/>
      </c>
      <c r="R65" s="109"/>
      <c r="U65" s="896" t="str">
        <f>IF($D65="","",VLOOKUP($D65,'m kvalifikacije žrebna lista'!$A$7:$R$38,2))</f>
        <v/>
      </c>
      <c r="V65" s="1431">
        <v>21</v>
      </c>
      <c r="W65" s="1431" t="str">
        <f>UPPER(IF($D$47="","",VLOOKUP($D$47,'m kvalifikacije žrebna lista'!$A$7:$R$38,3)))</f>
        <v/>
      </c>
      <c r="X65" s="1431" t="str">
        <f>PROPER(IF($D$47="","",VLOOKUP($D$47,'m kvalifikacije žrebna lista'!$A$7:$R$38,4)))</f>
        <v/>
      </c>
      <c r="Y65" s="1433" t="str">
        <f>IF(W65="","",IF($U$48&lt;&gt;$U$47,"",IF(OR($J$49="bb",$J$49=""),"0",$I$49)))</f>
        <v/>
      </c>
      <c r="Z65" s="1433" t="str">
        <f>IF($W$45="","",IF($U$50&lt;&gt;$U$47,"",IF(OR($L$51="bb",$L$51=""),"0",$K$52)))</f>
        <v/>
      </c>
      <c r="AA65" s="1433"/>
      <c r="AB65" s="1433"/>
      <c r="AC65" s="1433"/>
      <c r="AD65" s="1433"/>
      <c r="AE65" s="1450">
        <f t="shared" si="2"/>
        <v>0</v>
      </c>
      <c r="AF65" s="1431" t="str">
        <f>IF($C47="","",'m kvalifikacije 32'!$C$7)</f>
        <v/>
      </c>
      <c r="AG65" s="1431" t="str">
        <f>UPPER(IF($D$47="","",VLOOKUP($D$47,'m kvalifikacije žrebna lista'!$A$7:$R$38,3)))</f>
        <v/>
      </c>
      <c r="AH65" s="1431" t="str">
        <f>PROPER(IF($D$47="","",VLOOKUP($D$47,'m kvalifikacije žrebna lista'!$A$7:$R$38,4)))</f>
        <v/>
      </c>
      <c r="AI65" s="1450">
        <f t="shared" si="3"/>
        <v>0</v>
      </c>
      <c r="AJ65" s="1430"/>
    </row>
    <row r="66" spans="1:36" s="33" customFormat="1" ht="9.6" customHeight="1">
      <c r="A66" s="501"/>
      <c r="B66" s="111"/>
      <c r="C66" s="111"/>
      <c r="D66" s="119"/>
      <c r="E66" s="112"/>
      <c r="F66" s="112"/>
      <c r="G66" s="113"/>
      <c r="H66" s="104"/>
      <c r="I66" s="268"/>
      <c r="J66" s="114" t="s">
        <v>151</v>
      </c>
      <c r="K66" s="120"/>
      <c r="L66" s="116" t="str">
        <f>UPPER(IF(OR(K66="a",K66="as"),J64,IF(OR(K66="b",K66="bs"),J68,)))</f>
        <v/>
      </c>
      <c r="M66" s="121"/>
      <c r="N66" s="122"/>
      <c r="O66" s="159"/>
      <c r="P66" s="620" t="s">
        <v>350</v>
      </c>
      <c r="Q66" s="1538" t="str">
        <f>IF($C$2="B turnir",0.2,IF($Q$62=1,6,IF($Q$62=2,4,IF($Q$62=3,2,""))))</f>
        <v/>
      </c>
      <c r="R66" s="109"/>
      <c r="U66" s="896" t="str">
        <f>IF(OR(K66="a",K66="as"),$U$64,IF(OR(K66="b",K66="bs"),U68,""))</f>
        <v/>
      </c>
      <c r="V66" s="1431">
        <v>22</v>
      </c>
      <c r="W66" s="1431" t="str">
        <f>UPPER(IF($D$49="","",VLOOKUP($D$49,'m kvalifikacije žrebna lista'!$A$7:$R$38,3)))</f>
        <v/>
      </c>
      <c r="X66" s="1431" t="str">
        <f>PROPER(IF($D$49="","",VLOOKUP($D$49,'m kvalifikacije žrebna lista'!$A$7:$R$38,4)))</f>
        <v/>
      </c>
      <c r="Y66" s="1433" t="str">
        <f>IF(W66="","",IF($U$48&lt;&gt;$U$49,"",IF(OR($J$49="bb",$J$49=""),"0",$I$47)))</f>
        <v/>
      </c>
      <c r="Z66" s="1433" t="str">
        <f>IF($W$45="","",IF($U$50&lt;&gt;$U$49,"",IF(OR($L$51="bb",$L$51=""),"0",$K$52)))</f>
        <v/>
      </c>
      <c r="AA66" s="1433"/>
      <c r="AB66" s="1433"/>
      <c r="AC66" s="1433"/>
      <c r="AD66" s="1433"/>
      <c r="AE66" s="1450">
        <f t="shared" si="2"/>
        <v>0</v>
      </c>
      <c r="AF66" s="1431" t="str">
        <f>IF($C49="","",'m kvalifikacije 32'!$C$7)</f>
        <v/>
      </c>
      <c r="AG66" s="1431" t="str">
        <f>UPPER(IF($D$49="","",VLOOKUP($D$49,'m kvalifikacije žrebna lista'!$A$7:$R$38,3)))</f>
        <v/>
      </c>
      <c r="AH66" s="1431" t="str">
        <f>PROPER(IF($D$49="","",VLOOKUP($D$49,'m kvalifikacije žrebna lista'!$A$7:$R$38,4)))</f>
        <v/>
      </c>
      <c r="AI66" s="1450">
        <f t="shared" si="3"/>
        <v>0</v>
      </c>
      <c r="AJ66" s="1430"/>
    </row>
    <row r="67" spans="1:36" s="33" customFormat="1" ht="9.6" customHeight="1">
      <c r="A67" s="501">
        <v>31</v>
      </c>
      <c r="B67" s="101" t="str">
        <f>UPPER(IF($D67="","",VLOOKUP($D67,'m kvalifikacije žrebna lista'!$A$7:$R$38,17)))</f>
        <v/>
      </c>
      <c r="C67" s="101" t="str">
        <f>(IF($D67="","",VLOOKUP($D67,'m kvalifikacije žrebna lista'!$A$7:$R$38,2)))</f>
        <v/>
      </c>
      <c r="D67" s="102"/>
      <c r="E67" s="118" t="str">
        <f>UPPER(IF($D67="","",VLOOKUP($D67,'m kvalifikacije žrebna lista'!$A$7:$R$38,3)))</f>
        <v/>
      </c>
      <c r="F67" s="118" t="str">
        <f>PROPER(IF($D67="","",VLOOKUP($D67,'m kvalifikacije žrebna lista'!$A$7:$R$38,4)))</f>
        <v/>
      </c>
      <c r="G67" s="118"/>
      <c r="H67" s="118" t="str">
        <f>UPPER(IF($D67="","",VLOOKUP($D67,'m kvalifikacije žrebna lista'!$A$7:$R$38,5)))</f>
        <v/>
      </c>
      <c r="I67" s="251" t="str">
        <f>IF($D67="","",VLOOKUP($D67,'m kvalifikacije žrebna lista'!$A$7:$R$38,14))</f>
        <v/>
      </c>
      <c r="J67" s="104"/>
      <c r="K67" s="264"/>
      <c r="L67" s="1404"/>
      <c r="M67" s="122"/>
      <c r="N67" s="122"/>
      <c r="O67" s="122"/>
      <c r="P67" s="620" t="s">
        <v>351</v>
      </c>
      <c r="Q67" s="1538" t="str">
        <f>IF($C$2="B turnir",0.1,IF($Q$62=1,3,IF($Q$62=2,2,IF($Q$62=3,1,""))))</f>
        <v/>
      </c>
      <c r="R67" s="109"/>
      <c r="U67" s="896" t="str">
        <f>IF($D67="","",VLOOKUP($D67,'m kvalifikacije žrebna lista'!$A$7:$R$38,2))</f>
        <v/>
      </c>
      <c r="V67" s="1431">
        <v>23</v>
      </c>
      <c r="W67" s="1431" t="str">
        <f>UPPER(IF($D$51="","",VLOOKUP($D$51,'m kvalifikacije žrebna lista'!$A$7:$R$38,3)))</f>
        <v/>
      </c>
      <c r="X67" s="1431" t="str">
        <f>PROPER(IF($D$51="","",VLOOKUP($D$51,'m kvalifikacije žrebna lista'!$A$7:$R$38,4)))</f>
        <v/>
      </c>
      <c r="Y67" s="1433" t="str">
        <f>IF(W67="","",IF($U$52&lt;&gt;$U$51,"",IF(OR($J$53="bb",$J$53=""),"0",$I$53)))</f>
        <v/>
      </c>
      <c r="Z67" s="1433" t="str">
        <f>IF($W$45="","",IF($U$50&lt;&gt;$U$51,"",IF(OR($L$51="bb",$L$51=""),"0",$K$48)))</f>
        <v/>
      </c>
      <c r="AA67" s="1433"/>
      <c r="AB67" s="1433"/>
      <c r="AC67" s="1433"/>
      <c r="AD67" s="1433"/>
      <c r="AE67" s="1450">
        <f t="shared" si="2"/>
        <v>0</v>
      </c>
      <c r="AF67" s="1431" t="str">
        <f>IF($C51="","",'m kvalifikacije 32'!$C$7)</f>
        <v/>
      </c>
      <c r="AG67" s="1431" t="str">
        <f>UPPER(IF($D$51="","",VLOOKUP($D$51,'m kvalifikacije žrebna lista'!$A$7:$R$38,3)))</f>
        <v/>
      </c>
      <c r="AH67" s="1431" t="str">
        <f>PROPER(IF($D$51="","",VLOOKUP($D$51,'m kvalifikacije žrebna lista'!$A$7:$R$38,4)))</f>
        <v/>
      </c>
      <c r="AI67" s="1450">
        <f t="shared" si="3"/>
        <v>0</v>
      </c>
      <c r="AJ67" s="1430"/>
    </row>
    <row r="68" spans="1:36" s="33" customFormat="1" ht="9.6" customHeight="1">
      <c r="A68" s="501"/>
      <c r="B68" s="111"/>
      <c r="C68" s="111"/>
      <c r="D68" s="111"/>
      <c r="E68" s="112"/>
      <c r="F68" s="112"/>
      <c r="G68" s="113"/>
      <c r="H68" s="114" t="s">
        <v>151</v>
      </c>
      <c r="I68" s="115"/>
      <c r="J68" s="116" t="str">
        <f>UPPER(IF(OR(I68="a",I68="as"),E67,IF(OR(I68="b",I68="bs"),E69,)))</f>
        <v/>
      </c>
      <c r="K68" s="1113">
        <f>IF(OR(I68="a",I68="as"),I67,IF(OR(I68="b",I68="bs"),I69,))</f>
        <v>0</v>
      </c>
      <c r="L68" s="104"/>
      <c r="M68" s="122"/>
      <c r="N68" s="122"/>
      <c r="O68" s="122"/>
      <c r="P68" s="625"/>
      <c r="Q68" s="625"/>
      <c r="R68" s="109"/>
      <c r="U68" s="896" t="str">
        <f>IF(OR(I68="a",I68="as"),C67,IF(OR(I68="b",I68="bs"),C69,""))</f>
        <v/>
      </c>
      <c r="V68" s="1431">
        <v>24</v>
      </c>
      <c r="W68" s="1431" t="str">
        <f>UPPER(IF($D$53="","",VLOOKUP($D$53,'m kvalifikacije žrebna lista'!$A$7:$R$38,3)))</f>
        <v/>
      </c>
      <c r="X68" s="1431" t="str">
        <f>PROPER(IF($D$53="","",VLOOKUP($D$53,'m kvalifikacije žrebna lista'!$A$7:$R$38,4)))</f>
        <v/>
      </c>
      <c r="Y68" s="1433" t="str">
        <f>IF(W68="","",IF($U$52&lt;&gt;$U$53,"",IF(OR($J$53="bb",$J$53=""),"0",$I$51)))</f>
        <v/>
      </c>
      <c r="Z68" s="1433" t="str">
        <f>IF($W$45="","",IF($U$50&lt;&gt;$U$53,"",IF(OR($L$51="bb",$L$51=""),"0",$K$48)))</f>
        <v/>
      </c>
      <c r="AA68" s="1433"/>
      <c r="AB68" s="1433"/>
      <c r="AC68" s="1433"/>
      <c r="AD68" s="1433"/>
      <c r="AE68" s="1450">
        <f t="shared" si="2"/>
        <v>0</v>
      </c>
      <c r="AF68" s="1431" t="str">
        <f>IF($C53="","",'m kvalifikacije 32'!$C$7)</f>
        <v/>
      </c>
      <c r="AG68" s="1431" t="str">
        <f>UPPER(IF($D$53="","",VLOOKUP($D$53,'m kvalifikacije žrebna lista'!$A$7:$R$38,3)))</f>
        <v/>
      </c>
      <c r="AH68" s="1431" t="str">
        <f>PROPER(IF($D$53="","",VLOOKUP($D$53,'m kvalifikacije žrebna lista'!$A$7:$R$38,4)))</f>
        <v/>
      </c>
      <c r="AI68" s="1450">
        <f t="shared" si="3"/>
        <v>0</v>
      </c>
      <c r="AJ68" s="1430"/>
    </row>
    <row r="69" spans="1:36" s="33" customFormat="1" ht="9.6" customHeight="1">
      <c r="A69" s="501">
        <v>32</v>
      </c>
      <c r="B69" s="101" t="str">
        <f>UPPER(IF($D69="","",VLOOKUP($D69,'m kvalifikacije žrebna lista'!$A$7:$R$38,17)))</f>
        <v/>
      </c>
      <c r="C69" s="101" t="str">
        <f>(IF($D69="","",VLOOKUP($D69,'m kvalifikacije žrebna lista'!$A$7:$R$38,2)))</f>
        <v/>
      </c>
      <c r="D69" s="102"/>
      <c r="E69" s="118" t="str">
        <f>UPPER(IF($D69="","",VLOOKUP($D69,'m kvalifikacije žrebna lista'!$A$7:$R$38,3)))</f>
        <v/>
      </c>
      <c r="F69" s="118" t="str">
        <f>PROPER(IF($D69="","",VLOOKUP($D69,'m kvalifikacije žrebna lista'!$A$7:$R$38,4)))</f>
        <v/>
      </c>
      <c r="G69" s="103"/>
      <c r="H69" s="118" t="str">
        <f>UPPER(IF($D69="","",VLOOKUP($D69,'m kvalifikacije žrebna lista'!$A$7:$R$38,5)))</f>
        <v/>
      </c>
      <c r="I69" s="1129" t="str">
        <f>IF($D69="","",VLOOKUP($D69,'m kvalifikacije žrebna lista'!$A$7:$R$38,14))</f>
        <v/>
      </c>
      <c r="J69" s="1404"/>
      <c r="K69" s="252"/>
      <c r="L69" s="104"/>
      <c r="M69" s="104"/>
      <c r="N69" s="105"/>
      <c r="O69" s="106"/>
      <c r="P69" s="107"/>
      <c r="Q69" s="108"/>
      <c r="R69" s="109"/>
      <c r="U69" s="896" t="str">
        <f>IF($D69="","",VLOOKUP($D69,'m kvalifikacije žrebna lista'!$A$7:$R$38,2))</f>
        <v/>
      </c>
      <c r="V69" s="1431">
        <v>25</v>
      </c>
      <c r="W69" s="1431" t="str">
        <f>UPPER(IF($D$55="","",VLOOKUP($D$55,'m kvalifikacije žrebna lista'!$A$7:$R$38,3)))</f>
        <v/>
      </c>
      <c r="X69" s="1431" t="str">
        <f>PROPER(IF($D$55="","",VLOOKUP($D$55,'m kvalifikacije žrebna lista'!$A$7:$R$38,4)))</f>
        <v/>
      </c>
      <c r="Y69" s="1433" t="str">
        <f>IF(W69="","",IF($U$56&lt;&gt;$U$55,"",IF(OR($J$57="bb",$J$57=""),"0",$I$57)))</f>
        <v/>
      </c>
      <c r="Z69" s="1433" t="str">
        <f>IF($W$45="","",IF($U$58&lt;&gt;$U$55,"",IF(OR($L$59="bb",$L$59=""),"0",$K$60)))</f>
        <v/>
      </c>
      <c r="AA69" s="1433"/>
      <c r="AB69" s="1433"/>
      <c r="AC69" s="1433"/>
      <c r="AD69" s="1433"/>
      <c r="AE69" s="1450">
        <f t="shared" si="2"/>
        <v>0</v>
      </c>
      <c r="AF69" s="1431" t="str">
        <f>IF($C55="","",'m kvalifikacije 32'!$C$7)</f>
        <v/>
      </c>
      <c r="AG69" s="1431" t="str">
        <f>UPPER(IF($D$55="","",VLOOKUP($D$55,'m kvalifikacije žrebna lista'!$A$7:$R$38,3)))</f>
        <v/>
      </c>
      <c r="AH69" s="1431" t="str">
        <f>PROPER(IF($D$55="","",VLOOKUP($D$55,'m kvalifikacije žrebna lista'!$A$7:$R$38,4)))</f>
        <v/>
      </c>
      <c r="AI69" s="1450">
        <f t="shared" si="3"/>
        <v>0</v>
      </c>
      <c r="AJ69" s="1430"/>
    </row>
    <row r="70" spans="1:36" s="2" customFormat="1" ht="9" customHeight="1">
      <c r="A70" s="127"/>
      <c r="B70" s="127"/>
      <c r="C70" s="127"/>
      <c r="D70" s="127"/>
      <c r="E70" s="128"/>
      <c r="F70" s="128"/>
      <c r="G70" s="128"/>
      <c r="H70" s="128"/>
      <c r="I70" s="856"/>
      <c r="J70" s="129"/>
      <c r="K70" s="129"/>
      <c r="L70" s="129"/>
      <c r="M70" s="130"/>
      <c r="N70" s="129"/>
      <c r="O70" s="130"/>
      <c r="P70" s="129"/>
      <c r="Q70" s="130"/>
      <c r="R70" s="131"/>
      <c r="U70" s="896"/>
      <c r="V70" s="1431">
        <v>26</v>
      </c>
      <c r="W70" s="1431" t="str">
        <f>UPPER(IF($D$57="","",VLOOKUP($D$57,'m kvalifikacije žrebna lista'!$A$7:$R$38,3)))</f>
        <v/>
      </c>
      <c r="X70" s="1431" t="str">
        <f>PROPER(IF($D$57="","",VLOOKUP($D$57,'m kvalifikacije žrebna lista'!$A$7:$R$38,4)))</f>
        <v/>
      </c>
      <c r="Y70" s="1433" t="str">
        <f>IF(W70="","",IF($U$56&lt;&gt;$U$57,"",IF(OR($J$57="bb",$J$57=""),"0",$I$55)))</f>
        <v/>
      </c>
      <c r="Z70" s="1433" t="str">
        <f>IF($W$45="","",IF($U$58&lt;&gt;$U$57,"",IF(OR($L$59="bb",$L$59=""),"0",$K$60)))</f>
        <v/>
      </c>
      <c r="AA70" s="1433"/>
      <c r="AB70" s="1433"/>
      <c r="AC70" s="1433"/>
      <c r="AD70" s="1433"/>
      <c r="AE70" s="1450">
        <f t="shared" si="2"/>
        <v>0</v>
      </c>
      <c r="AF70" s="1431" t="str">
        <f>IF($C57="","",'m kvalifikacije 32'!$C$7)</f>
        <v/>
      </c>
      <c r="AG70" s="1431" t="str">
        <f>UPPER(IF($D$57="","",VLOOKUP($D$57,'m kvalifikacije žrebna lista'!$A$7:$R$38,3)))</f>
        <v/>
      </c>
      <c r="AH70" s="1431" t="str">
        <f>PROPER(IF($D$57="","",VLOOKUP($D$57,'m kvalifikacije žrebna lista'!$A$7:$R$38,4)))</f>
        <v/>
      </c>
      <c r="AI70" s="1450">
        <f t="shared" si="3"/>
        <v>0</v>
      </c>
      <c r="AJ70" s="1430"/>
    </row>
    <row r="71" spans="1:36" s="15" customFormat="1" ht="10.5" customHeight="1">
      <c r="A71" s="453" t="s">
        <v>88</v>
      </c>
      <c r="B71" s="454"/>
      <c r="C71" s="455"/>
      <c r="D71" s="456" t="s">
        <v>2</v>
      </c>
      <c r="E71" s="457" t="s">
        <v>89</v>
      </c>
      <c r="F71" s="456"/>
      <c r="G71" s="458" t="s">
        <v>345</v>
      </c>
      <c r="H71" s="459" t="s">
        <v>346</v>
      </c>
      <c r="I71" s="847" t="s">
        <v>2</v>
      </c>
      <c r="J71" s="457" t="s">
        <v>125</v>
      </c>
      <c r="K71" s="884"/>
      <c r="L71" s="461" t="s">
        <v>90</v>
      </c>
      <c r="M71" s="462"/>
      <c r="N71" s="463" t="s">
        <v>92</v>
      </c>
      <c r="O71" s="463"/>
      <c r="P71" s="1677"/>
      <c r="Q71" s="1678"/>
      <c r="U71" s="896"/>
      <c r="V71" s="1431">
        <v>27</v>
      </c>
      <c r="W71" s="1431" t="str">
        <f>UPPER(IF($D$59="","",VLOOKUP($D$59,'m kvalifikacije žrebna lista'!$A$7:$R$38,3)))</f>
        <v/>
      </c>
      <c r="X71" s="1431" t="str">
        <f>PROPER(IF($D$59="","",VLOOKUP($D$59,'m kvalifikacije žrebna lista'!$A$7:$R$38,4)))</f>
        <v/>
      </c>
      <c r="Y71" s="1433" t="str">
        <f>IF(W71="","",IF($U$60&lt;&gt;$U$59,"",IF(OR($J$61="bb",$J$61=""),"0",$I$61)))</f>
        <v/>
      </c>
      <c r="Z71" s="1433" t="str">
        <f>IF($W$45="","",IF($U$58&lt;&gt;$U$59,"",IF(OR($L$59="bb",$L$59=""),"0",$K$56)))</f>
        <v/>
      </c>
      <c r="AA71" s="1433"/>
      <c r="AB71" s="1433"/>
      <c r="AC71" s="1433"/>
      <c r="AD71" s="1433"/>
      <c r="AE71" s="1450">
        <f t="shared" si="2"/>
        <v>0</v>
      </c>
      <c r="AF71" s="1431" t="str">
        <f>IF($C59="","",'m kvalifikacije 32'!$C$7)</f>
        <v/>
      </c>
      <c r="AG71" s="1431" t="str">
        <f>UPPER(IF($D$59="","",VLOOKUP($D$59,'m kvalifikacije žrebna lista'!$A$7:$R$38,3)))</f>
        <v/>
      </c>
      <c r="AH71" s="1431" t="str">
        <f>PROPER(IF($D$59="","",VLOOKUP($D$59,'m kvalifikacije žrebna lista'!$A$7:$R$38,4)))</f>
        <v/>
      </c>
      <c r="AI71" s="1450">
        <f t="shared" si="3"/>
        <v>0</v>
      </c>
      <c r="AJ71" s="1440"/>
    </row>
    <row r="72" spans="1:36" s="15" customFormat="1" ht="9" customHeight="1">
      <c r="A72" s="464" t="s">
        <v>68</v>
      </c>
      <c r="B72" s="465"/>
      <c r="C72" s="466"/>
      <c r="D72" s="467">
        <v>1</v>
      </c>
      <c r="E72" s="468" t="str">
        <f>UPPER(IF($D72="","",VLOOKUP($D72,'m kvalifikacije žrebna lista'!$A$7:$R$38,3)))</f>
        <v/>
      </c>
      <c r="F72" s="467"/>
      <c r="G72" s="506">
        <f>IF($D72="","",VLOOKUP($D72,'m kvalifikacije žrebna lista'!$A$7:$R$38,10))</f>
        <v>0</v>
      </c>
      <c r="H72" s="819">
        <f>IF($D72="","",VLOOKUP($D72,'m kvalifikacije žrebna lista'!$A$7:$R$38,14))</f>
        <v>0</v>
      </c>
      <c r="I72" s="848" t="s">
        <v>3</v>
      </c>
      <c r="J72" s="465"/>
      <c r="K72" s="465"/>
      <c r="L72" s="465"/>
      <c r="M72" s="471"/>
      <c r="N72" s="472" t="s">
        <v>141</v>
      </c>
      <c r="O72" s="473"/>
      <c r="P72" s="473"/>
      <c r="Q72" s="471"/>
      <c r="U72" s="896"/>
      <c r="V72" s="1431">
        <v>28</v>
      </c>
      <c r="W72" s="1431" t="str">
        <f>UPPER(IF($D$61="","",VLOOKUP($D$61,'m kvalifikacije žrebna lista'!$A$7:$R$38,3)))</f>
        <v/>
      </c>
      <c r="X72" s="1431" t="str">
        <f>PROPER(IF($D$61="","",VLOOKUP($D$61,'m kvalifikacije žrebna lista'!$A$7:$R$38,4)))</f>
        <v/>
      </c>
      <c r="Y72" s="1433" t="str">
        <f>IF(W72="","",IF($U$60&lt;&gt;$U$61,"",IF(OR($J$61="bb",$J$61=""),"0",$I$59)))</f>
        <v/>
      </c>
      <c r="Z72" s="1433" t="str">
        <f>IF($W$45="","",IF($U$58&lt;&gt;$U$61,"",IF(OR($L$59="bb",$L$59=""),"0",$K$56)))</f>
        <v/>
      </c>
      <c r="AA72" s="1433"/>
      <c r="AB72" s="1433"/>
      <c r="AC72" s="1433"/>
      <c r="AD72" s="1433"/>
      <c r="AE72" s="1450">
        <f t="shared" si="2"/>
        <v>0</v>
      </c>
      <c r="AF72" s="1431" t="str">
        <f>IF($C61="","",'m kvalifikacije 32'!$C$7)</f>
        <v/>
      </c>
      <c r="AG72" s="1431" t="str">
        <f>UPPER(IF($D$61="","",VLOOKUP($D$61,'m kvalifikacije žrebna lista'!$A$7:$R$38,3)))</f>
        <v/>
      </c>
      <c r="AH72" s="1431" t="str">
        <f>PROPER(IF($D$61="","",VLOOKUP($D$61,'m kvalifikacije žrebna lista'!$A$7:$R$38,4)))</f>
        <v/>
      </c>
      <c r="AI72" s="1450">
        <f t="shared" si="3"/>
        <v>0</v>
      </c>
      <c r="AJ72" s="1440"/>
    </row>
    <row r="73" spans="1:36" s="15" customFormat="1" ht="9" customHeight="1">
      <c r="A73" s="1679"/>
      <c r="B73" s="1680"/>
      <c r="C73" s="1681"/>
      <c r="D73" s="467">
        <v>2</v>
      </c>
      <c r="E73" s="468" t="str">
        <f>UPPER(IF($D73="","",VLOOKUP($D73,'m kvalifikacije žrebna lista'!$A$7:$R$38,3)))</f>
        <v/>
      </c>
      <c r="F73" s="467"/>
      <c r="G73" s="506">
        <f>IF($D73="","",VLOOKUP($D73,'m kvalifikacije žrebna lista'!$A$7:$R$38,10))</f>
        <v>0</v>
      </c>
      <c r="H73" s="819">
        <f>IF($D73="","",VLOOKUP($D73,'m kvalifikacije žrebna lista'!$A$7:$R$38,14))</f>
        <v>0</v>
      </c>
      <c r="I73" s="849" t="s">
        <v>4</v>
      </c>
      <c r="J73" s="465"/>
      <c r="K73" s="465"/>
      <c r="L73" s="465"/>
      <c r="M73" s="471"/>
      <c r="N73" s="476"/>
      <c r="O73" s="477"/>
      <c r="P73" s="478"/>
      <c r="Q73" s="479"/>
      <c r="U73" s="896"/>
      <c r="V73" s="1431">
        <v>29</v>
      </c>
      <c r="W73" s="1431" t="str">
        <f>UPPER(IF($D$63="","",VLOOKUP($D$63,'m kvalifikacije žrebna lista'!$A$7:$R$38,3)))</f>
        <v/>
      </c>
      <c r="X73" s="1431" t="str">
        <f>PROPER(IF($D$63="","",VLOOKUP($D$63,'m kvalifikacije žrebna lista'!$A$7:$R$38,4)))</f>
        <v/>
      </c>
      <c r="Y73" s="1433" t="str">
        <f>IF(W73="","",IF($U$64&lt;&gt;$U$63,"",IF(OR($J$65="bb",$J$65=""),"0",$I$65)))</f>
        <v/>
      </c>
      <c r="Z73" s="1433" t="str">
        <f>IF($W$45="","",IF($U$66&lt;&gt;$U$63,"",IF(OR($L$67="bb",$L$67=""),"0",$K$68)))</f>
        <v/>
      </c>
      <c r="AA73" s="1433"/>
      <c r="AB73" s="1433"/>
      <c r="AC73" s="1433"/>
      <c r="AD73" s="1433"/>
      <c r="AE73" s="1450">
        <f t="shared" si="2"/>
        <v>0</v>
      </c>
      <c r="AF73" s="1431" t="str">
        <f>IF($C63="","",'m kvalifikacije 32'!$C$7)</f>
        <v/>
      </c>
      <c r="AG73" s="1431" t="str">
        <f>UPPER(IF($D$63="","",VLOOKUP($D$63,'m kvalifikacije žrebna lista'!$A$7:$R$38,3)))</f>
        <v/>
      </c>
      <c r="AH73" s="1431" t="str">
        <f>PROPER(IF($D$63="","",VLOOKUP($D$63,'m kvalifikacije žrebna lista'!$A$7:$R$38,4)))</f>
        <v/>
      </c>
      <c r="AI73" s="1450">
        <f t="shared" si="3"/>
        <v>0</v>
      </c>
      <c r="AJ73" s="1440"/>
    </row>
    <row r="74" spans="1:36" s="15" customFormat="1" ht="9" customHeight="1">
      <c r="A74" s="480"/>
      <c r="B74" s="481"/>
      <c r="C74" s="482"/>
      <c r="D74" s="467">
        <v>3</v>
      </c>
      <c r="E74" s="468" t="str">
        <f>UPPER(IF($D74="","",VLOOKUP($D74,'m kvalifikacije žrebna lista'!$A$7:$R$38,3)))</f>
        <v/>
      </c>
      <c r="F74" s="467"/>
      <c r="G74" s="506">
        <f>IF($D74="","",VLOOKUP($D74,'m kvalifikacije žrebna lista'!$A$7:$R$38,10))</f>
        <v>0</v>
      </c>
      <c r="H74" s="819">
        <f>IF($D74="","",VLOOKUP($D74,'m kvalifikacije žrebna lista'!$A$7:$R$38,14))</f>
        <v>0</v>
      </c>
      <c r="I74" s="849" t="s">
        <v>5</v>
      </c>
      <c r="J74" s="465"/>
      <c r="K74" s="465"/>
      <c r="L74" s="465"/>
      <c r="M74" s="471"/>
      <c r="N74" s="472" t="s">
        <v>93</v>
      </c>
      <c r="O74" s="473"/>
      <c r="P74" s="473"/>
      <c r="Q74" s="471"/>
      <c r="U74" s="896"/>
      <c r="V74" s="1431">
        <v>30</v>
      </c>
      <c r="W74" s="1431" t="str">
        <f>UPPER(IF($D$65="","",VLOOKUP($D$65,'m kvalifikacije žrebna lista'!$A$7:$R$38,3)))</f>
        <v/>
      </c>
      <c r="X74" s="1431" t="str">
        <f>PROPER(IF($D$65="","",VLOOKUP($D$65,'m kvalifikacije žrebna lista'!$A$7:$R$38,4)))</f>
        <v/>
      </c>
      <c r="Y74" s="1433" t="str">
        <f>IF(W74="","",IF($U$64&lt;&gt;$U$65,"",IF(OR($J$65="bb",$J$65=""),"0",$I$63)))</f>
        <v/>
      </c>
      <c r="Z74" s="1433" t="str">
        <f>IF($W$45="","",IF($U$66&lt;&gt;$U$65,"",IF(OR($L$67="bb",$L$67=""),"0",$K$68)))</f>
        <v/>
      </c>
      <c r="AA74" s="1433"/>
      <c r="AB74" s="1433"/>
      <c r="AC74" s="1433"/>
      <c r="AD74" s="1433"/>
      <c r="AE74" s="1450">
        <f t="shared" si="2"/>
        <v>0</v>
      </c>
      <c r="AF74" s="1431" t="str">
        <f>IF($C65="","",'m kvalifikacije 32'!$C$7)</f>
        <v/>
      </c>
      <c r="AG74" s="1431" t="str">
        <f>UPPER(IF($D$65="","",VLOOKUP($D$65,'m kvalifikacije žrebna lista'!$A$7:$R$38,3)))</f>
        <v/>
      </c>
      <c r="AH74" s="1431" t="str">
        <f>PROPER(IF($D$65="","",VLOOKUP($D$65,'m kvalifikacije žrebna lista'!$A$7:$R$38,4)))</f>
        <v/>
      </c>
      <c r="AI74" s="1450">
        <f t="shared" si="3"/>
        <v>0</v>
      </c>
      <c r="AJ74" s="1440"/>
    </row>
    <row r="75" spans="1:36" s="15" customFormat="1" ht="9" customHeight="1">
      <c r="A75" s="483"/>
      <c r="B75" s="484"/>
      <c r="C75" s="466"/>
      <c r="D75" s="467">
        <v>4</v>
      </c>
      <c r="E75" s="468" t="str">
        <f>UPPER(IF($D75="","",VLOOKUP($D75,'m kvalifikacije žrebna lista'!$A$7:$R$38,3)))</f>
        <v/>
      </c>
      <c r="F75" s="467"/>
      <c r="G75" s="506">
        <f>IF($D75="","",VLOOKUP($D75,'m kvalifikacije žrebna lista'!$A$7:$R$38,10))</f>
        <v>0</v>
      </c>
      <c r="H75" s="819">
        <f>IF($D75="","",VLOOKUP($D75,'m kvalifikacije žrebna lista'!$A$7:$R$38,14))</f>
        <v>0</v>
      </c>
      <c r="I75" s="849" t="s">
        <v>6</v>
      </c>
      <c r="J75" s="465"/>
      <c r="K75" s="465"/>
      <c r="L75" s="465"/>
      <c r="M75" s="471"/>
      <c r="N75" s="465"/>
      <c r="O75" s="470"/>
      <c r="P75" s="465"/>
      <c r="Q75" s="471"/>
      <c r="U75" s="896"/>
      <c r="V75" s="1431">
        <v>31</v>
      </c>
      <c r="W75" s="1431" t="str">
        <f>UPPER(IF($D$67="","",VLOOKUP($D$67,'m kvalifikacije žrebna lista'!$A$7:$R$38,3)))</f>
        <v/>
      </c>
      <c r="X75" s="1431" t="str">
        <f>PROPER(IF($D$67="","",VLOOKUP($D$67,'m kvalifikacije žrebna lista'!$A$7:$R$38,4)))</f>
        <v/>
      </c>
      <c r="Y75" s="1433" t="str">
        <f>IF(W75="","",IF($U$68&lt;&gt;$U$67,"",IF(OR($J$69="bb",$J$69=""),"0",$I$69)))</f>
        <v/>
      </c>
      <c r="Z75" s="1433" t="str">
        <f>IF($W$45="","",IF($U$66&lt;&gt;$U$67,"",IF(OR($L$67="bb",$L$67=""),"0",$K$64)))</f>
        <v/>
      </c>
      <c r="AA75" s="1433"/>
      <c r="AB75" s="1433"/>
      <c r="AC75" s="1433"/>
      <c r="AD75" s="1433"/>
      <c r="AE75" s="1450">
        <f t="shared" si="2"/>
        <v>0</v>
      </c>
      <c r="AF75" s="1431" t="str">
        <f>IF($C67="","",'m kvalifikacije 32'!$C$7)</f>
        <v/>
      </c>
      <c r="AG75" s="1431" t="str">
        <f>UPPER(IF($D$67="","",VLOOKUP($D$67,'m kvalifikacije žrebna lista'!$A$7:$R$38,3)))</f>
        <v/>
      </c>
      <c r="AH75" s="1431" t="str">
        <f>PROPER(IF($D$67="","",VLOOKUP($D$67,'m kvalifikacije žrebna lista'!$A$7:$R$38,4)))</f>
        <v/>
      </c>
      <c r="AI75" s="1450">
        <f t="shared" si="3"/>
        <v>0</v>
      </c>
      <c r="AJ75" s="1440"/>
    </row>
    <row r="76" spans="1:36" s="15" customFormat="1" ht="9" customHeight="1">
      <c r="A76" s="485"/>
      <c r="B76" s="486"/>
      <c r="C76" s="487"/>
      <c r="D76" s="467">
        <v>5</v>
      </c>
      <c r="E76" s="468" t="str">
        <f>UPPER(IF($D76="","",VLOOKUP($D76,'m kvalifikacije žrebna lista'!$A$7:$R$38,3)))</f>
        <v/>
      </c>
      <c r="F76" s="467"/>
      <c r="G76" s="506">
        <f>IF($D76="","",VLOOKUP($D76,'m kvalifikacije žrebna lista'!$A$7:$R$38,10))</f>
        <v>0</v>
      </c>
      <c r="H76" s="819">
        <f>IF($D76="","",VLOOKUP($D76,'m kvalifikacije žrebna lista'!$A$7:$R$38,14))</f>
        <v>0</v>
      </c>
      <c r="I76" s="849" t="s">
        <v>7</v>
      </c>
      <c r="J76" s="465"/>
      <c r="K76" s="465"/>
      <c r="L76" s="465"/>
      <c r="M76" s="471"/>
      <c r="N76" s="478" t="s">
        <v>122</v>
      </c>
      <c r="O76" s="477"/>
      <c r="P76" s="478"/>
      <c r="Q76" s="479"/>
      <c r="U76" s="896"/>
      <c r="V76" s="1431">
        <v>32</v>
      </c>
      <c r="W76" s="1431" t="str">
        <f>UPPER(IF($D$69="","",VLOOKUP($D$69,'m kvalifikacije žrebna lista'!$A$7:$R$38,3)))</f>
        <v/>
      </c>
      <c r="X76" s="1431" t="str">
        <f>PROPER(IF($D$69="","",VLOOKUP($D$69,'m kvalifikacije žrebna lista'!$A$7:$R$38,4)))</f>
        <v/>
      </c>
      <c r="Y76" s="1433" t="str">
        <f>IF(W76="","",IF($U$68&lt;&gt;$U$69,"",IF(OR($J$69="bb",$J$69=""),"0",$I$67)))</f>
        <v/>
      </c>
      <c r="Z76" s="1433" t="str">
        <f>IF($W$45="","",IF($U$66&lt;&gt;$U$69,"",IF(OR($L$67="bb",$L$67=""),"0",$K$64)))</f>
        <v/>
      </c>
      <c r="AA76" s="1433"/>
      <c r="AB76" s="1433"/>
      <c r="AC76" s="1433"/>
      <c r="AD76" s="1433"/>
      <c r="AE76" s="1450">
        <f t="shared" si="2"/>
        <v>0</v>
      </c>
      <c r="AF76" s="1431" t="str">
        <f>IF($C69="","",'m kvalifikacije 32'!$C$7)</f>
        <v/>
      </c>
      <c r="AG76" s="1431" t="str">
        <f>UPPER(IF($D$69="","",VLOOKUP($D$69,'m kvalifikacije žrebna lista'!$A$7:$R$38,3)))</f>
        <v/>
      </c>
      <c r="AH76" s="1431" t="str">
        <f>PROPER(IF($D$69="","",VLOOKUP($D$69,'m kvalifikacije žrebna lista'!$A$7:$R$38,4)))</f>
        <v/>
      </c>
      <c r="AI76" s="1450">
        <f t="shared" si="3"/>
        <v>0</v>
      </c>
      <c r="AJ76" s="1440"/>
    </row>
    <row r="77" spans="1:36" s="15" customFormat="1" ht="9" customHeight="1">
      <c r="A77" s="464"/>
      <c r="B77" s="465"/>
      <c r="C77" s="466"/>
      <c r="D77" s="467">
        <v>6</v>
      </c>
      <c r="E77" s="468" t="str">
        <f>UPPER(IF($D77="","",VLOOKUP($D77,'m kvalifikacije žrebna lista'!$A$7:$R$38,3)))</f>
        <v/>
      </c>
      <c r="F77" s="467"/>
      <c r="G77" s="506">
        <f>IF($D77="","",VLOOKUP($D77,'m kvalifikacije žrebna lista'!$A$7:$R$38,10))</f>
        <v>0</v>
      </c>
      <c r="H77" s="819">
        <f>IF($D77="","",VLOOKUP($D77,'m kvalifikacije žrebna lista'!$A$7:$R$38,14))</f>
        <v>0</v>
      </c>
      <c r="I77" s="849" t="s">
        <v>8</v>
      </c>
      <c r="J77" s="465"/>
      <c r="K77" s="465"/>
      <c r="L77" s="465"/>
      <c r="M77" s="471"/>
      <c r="N77" s="472" t="s">
        <v>122</v>
      </c>
      <c r="O77" s="473"/>
      <c r="P77" s="473"/>
      <c r="Q77" s="471"/>
      <c r="U77" s="896"/>
      <c r="V77" s="1440"/>
      <c r="W77" s="1440"/>
      <c r="X77" s="1440"/>
      <c r="Y77" s="1431"/>
      <c r="Z77" s="1431"/>
      <c r="AA77" s="1431"/>
      <c r="AB77" s="1431"/>
      <c r="AC77" s="1431"/>
      <c r="AD77" s="1431"/>
      <c r="AE77" s="1431"/>
      <c r="AF77" s="1431"/>
      <c r="AG77" s="1440"/>
      <c r="AH77" s="1440"/>
      <c r="AI77" s="1444"/>
      <c r="AJ77" s="1440"/>
    </row>
    <row r="78" spans="1:36" s="15" customFormat="1" ht="9" customHeight="1">
      <c r="A78" s="464"/>
      <c r="B78" s="465"/>
      <c r="C78" s="488"/>
      <c r="D78" s="467">
        <v>7</v>
      </c>
      <c r="E78" s="468" t="str">
        <f>UPPER(IF($D78="","",VLOOKUP($D78,'m kvalifikacije žrebna lista'!$A$7:$R$38,3)))</f>
        <v/>
      </c>
      <c r="F78" s="467"/>
      <c r="G78" s="506">
        <f>IF($D78="","",VLOOKUP($D78,'m kvalifikacije žrebna lista'!$A$7:$R$38,10))</f>
        <v>0</v>
      </c>
      <c r="H78" s="819">
        <f>IF($D78="","",VLOOKUP($D78,'m kvalifikacije žrebna lista'!$A$7:$R$38,14))</f>
        <v>0</v>
      </c>
      <c r="I78" s="849" t="s">
        <v>9</v>
      </c>
      <c r="J78" s="465"/>
      <c r="K78" s="465"/>
      <c r="L78" s="465"/>
      <c r="M78" s="471"/>
      <c r="N78" s="465" t="s">
        <v>83</v>
      </c>
      <c r="O78" s="470"/>
      <c r="P78" s="1672">
        <f>'vnos podatkov'!$B$10</f>
        <v>0</v>
      </c>
      <c r="Q78" s="1673"/>
      <c r="U78" s="896"/>
      <c r="V78" s="1440"/>
      <c r="W78" s="1440"/>
      <c r="X78" s="1440"/>
      <c r="Y78" s="1433">
        <f>COUNTIF(Y45:Y76,"&gt;0")</f>
        <v>0</v>
      </c>
      <c r="Z78" s="1433">
        <f>COUNTIF(Z45:Z76,"&gt;0")</f>
        <v>0</v>
      </c>
      <c r="AA78" s="1433"/>
      <c r="AB78" s="1433"/>
      <c r="AC78" s="1433"/>
      <c r="AD78" s="1433"/>
      <c r="AE78" s="1433">
        <f>COUNTIF(AE45:AE76,"&gt;0")</f>
        <v>0</v>
      </c>
      <c r="AF78" s="1431"/>
      <c r="AG78" s="1440"/>
      <c r="AH78" s="1440"/>
      <c r="AI78" s="1433">
        <f>COUNTIF(AI45:AI76,"&gt;0")</f>
        <v>0</v>
      </c>
      <c r="AJ78" s="1440"/>
    </row>
    <row r="79" spans="1:36" s="15" customFormat="1" ht="9" customHeight="1">
      <c r="A79" s="490"/>
      <c r="B79" s="478"/>
      <c r="C79" s="491"/>
      <c r="D79" s="492">
        <v>8</v>
      </c>
      <c r="E79" s="476" t="str">
        <f>UPPER(IF($D79="","",VLOOKUP($D79,'m kvalifikacije žrebna lista'!$A$7:$R$38,3)))</f>
        <v/>
      </c>
      <c r="F79" s="492"/>
      <c r="G79" s="845">
        <f>IF($D79="","",VLOOKUP($D79,'m kvalifikacije žrebna lista'!$A$7:$R$38,10))</f>
        <v>0</v>
      </c>
      <c r="H79" s="846">
        <f>IF($D79="","",VLOOKUP($D79,'m kvalifikacije žrebna lista'!$A$7:$R$38,14))</f>
        <v>0</v>
      </c>
      <c r="I79" s="850" t="s">
        <v>10</v>
      </c>
      <c r="J79" s="478" t="s">
        <v>67</v>
      </c>
      <c r="K79" s="478"/>
      <c r="L79" s="478"/>
      <c r="M79" s="479"/>
      <c r="N79" s="478" t="s">
        <v>69</v>
      </c>
      <c r="O79" s="477"/>
      <c r="P79" s="1668">
        <f>'vnos podatkov'!$E$10</f>
        <v>0</v>
      </c>
      <c r="Q79" s="1669"/>
      <c r="U79" s="896"/>
      <c r="V79" s="1440"/>
      <c r="W79" s="1440"/>
      <c r="X79" s="1440"/>
      <c r="Y79" s="1440"/>
      <c r="Z79" s="1440"/>
      <c r="AA79" s="1440"/>
      <c r="AB79" s="1440"/>
      <c r="AC79" s="1440"/>
      <c r="AD79" s="1440"/>
      <c r="AE79" s="1440"/>
      <c r="AF79" s="1431"/>
      <c r="AG79" s="1440"/>
      <c r="AH79" s="1440"/>
      <c r="AI79" s="1440"/>
      <c r="AJ79" s="1440"/>
    </row>
  </sheetData>
  <mergeCells count="8">
    <mergeCell ref="F3:G3"/>
    <mergeCell ref="F4:G4"/>
    <mergeCell ref="V41:AA41"/>
    <mergeCell ref="A73:C73"/>
    <mergeCell ref="P78:Q78"/>
    <mergeCell ref="P79:Q79"/>
    <mergeCell ref="P60:Q61"/>
    <mergeCell ref="P71:Q71"/>
  </mergeCells>
  <phoneticPr fontId="0" type="noConversion"/>
  <conditionalFormatting sqref="G39 G41 G7 G9 G11 G13 G15 G17 G19 G23 G43 G45 G47 G49 G51 G53 G21 G25 G27 G29 G31 G33 G35 G37 G55 G57 G59 G61 G63 G65 G67 G69">
    <cfRule type="expression" dxfId="473" priority="1" stopIfTrue="1">
      <formula>AND($D7&lt;9,$C7&gt;0)</formula>
    </cfRule>
  </conditionalFormatting>
  <conditionalFormatting sqref="L62 L46 L30 L14">
    <cfRule type="expression" dxfId="472" priority="2" stopIfTrue="1">
      <formula>AND($N$1="CU",L14="Umpire")</formula>
    </cfRule>
    <cfRule type="expression" dxfId="471" priority="3" stopIfTrue="1">
      <formula>AND($N$1="CU",L14&lt;&gt;"Umpire",M14&lt;&gt;"")</formula>
    </cfRule>
    <cfRule type="expression" dxfId="470" priority="4" stopIfTrue="1">
      <formula>AND($N$1="CU",L14&lt;&gt;"Umpire")</formula>
    </cfRule>
  </conditionalFormatting>
  <conditionalFormatting sqref="L10 L18 L26 L34 L42 L50 L58 L66 N14 N30 N46 N62 J8 J12 J16 J20 J24 J28 J32 J36 J40 J44 J48 J52 J56 J60 J64 J68">
    <cfRule type="expression" dxfId="469" priority="5" stopIfTrue="1">
      <formula>I8="as"</formula>
    </cfRule>
    <cfRule type="expression" dxfId="468" priority="6" stopIfTrue="1">
      <formula>I8="bs"</formula>
    </cfRule>
  </conditionalFormatting>
  <conditionalFormatting sqref="B7 B9 B11 B13 B15 B17 B19 B21 B23 B25 B27 B29 B31 B33 B35 B37 B39 B41 B43 B45 B47 B49 B51 B53 B55 B57 B59 B61 B63 B65 B67 B69">
    <cfRule type="cellIs" dxfId="467" priority="7" stopIfTrue="1" operator="equal">
      <formula>"QA"</formula>
    </cfRule>
    <cfRule type="cellIs" dxfId="466" priority="8" stopIfTrue="1" operator="equal">
      <formula>"DA"</formula>
    </cfRule>
  </conditionalFormatting>
  <conditionalFormatting sqref="I8 I12 I16 I20 I24 I28 I32 I36 I40 I44 I48 I52 I56 I60 I64 I68 K66 K58 K50 K42 K34 K26 K18 K10">
    <cfRule type="expression" dxfId="465" priority="9" stopIfTrue="1">
      <formula>$N$1="CU"</formula>
    </cfRule>
  </conditionalFormatting>
  <conditionalFormatting sqref="M14 M30 M46 M62">
    <cfRule type="expression" dxfId="464" priority="10" stopIfTrue="1">
      <formula>$N$1="CU"</formula>
    </cfRule>
  </conditionalFormatting>
  <conditionalFormatting sqref="N39 H8 H12 H16 H20 H24 H28 H32 H36 H40 H44 J10 H56 H60 H64 H68 J66 J58 J50 J42 J34 J26 J18 H52 H48 H50">
    <cfRule type="expression" dxfId="463" priority="11" stopIfTrue="1">
      <formula>AND($N$1="CU",H8="Sodnik")</formula>
    </cfRule>
    <cfRule type="expression" dxfId="462" priority="12" stopIfTrue="1">
      <formula>AND($N$1="CU",H8&lt;&gt;"Sodnik",I8&lt;&gt;"")</formula>
    </cfRule>
    <cfRule type="expression" dxfId="461" priority="13" stopIfTrue="1">
      <formula>AND($N$1="CU",H8&lt;&gt;"Sodnik")</formula>
    </cfRule>
  </conditionalFormatting>
  <conditionalFormatting sqref="D9 D11 D13 D67 D17 D19 D25 D27 D29 D65 D33 D35 D41 D43 D45 D61 D49 D51 D57 D59 D53 D37 D21 D69">
    <cfRule type="expression" dxfId="460" priority="14" stopIfTrue="1">
      <formula>$D9&gt;0</formula>
    </cfRule>
  </conditionalFormatting>
  <conditionalFormatting sqref="D7 D15 D23 D31 D39 D47 D55 D63">
    <cfRule type="expression" dxfId="459" priority="15" stopIfTrue="1">
      <formula>$D7&lt;&gt;""</formula>
    </cfRule>
  </conditionalFormatting>
  <dataValidations count="1">
    <dataValidation type="list" allowBlank="1" showInputMessage="1" sqref="N39 H20 H8 H24 H12 H36 H16 H40 H44 H28 H32 J10 H56 H60 H64 H68 J66 J58 J50 J42 J34 J26 J18 L14 L30 L46 L62 H52 H48 H50">
      <formula1>$T$7:$T$16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sheetPr codeName="Sheet151">
    <pageSetUpPr fitToPage="1"/>
  </sheetPr>
  <dimension ref="A1:AW82"/>
  <sheetViews>
    <sheetView showGridLines="0" showZeros="0" workbookViewId="0">
      <selection activeCell="Q10" sqref="Q10"/>
    </sheetView>
  </sheetViews>
  <sheetFormatPr defaultRowHeight="12.75"/>
  <cols>
    <col min="1" max="1" width="3.28515625" customWidth="1"/>
    <col min="2" max="2" width="3.57031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57" customWidth="1"/>
    <col min="10" max="10" width="10.7109375" customWidth="1"/>
    <col min="11" max="11" width="1.7109375" style="857" customWidth="1"/>
    <col min="12" max="12" width="10.7109375" customWidth="1"/>
    <col min="13" max="13" width="1.7109375" style="64" customWidth="1"/>
    <col min="14" max="14" width="10.7109375" customWidth="1"/>
    <col min="15" max="16" width="1.7109375" style="88" customWidth="1"/>
    <col min="17" max="17" width="10.7109375" customWidth="1"/>
    <col min="18" max="18" width="3.140625" style="89" customWidth="1"/>
    <col min="19" max="20" width="4.5703125" style="981" customWidth="1"/>
    <col min="21" max="21" width="4.7109375" hidden="1" customWidth="1"/>
    <col min="22" max="22" width="3.5703125" customWidth="1"/>
    <col min="26" max="26" width="8.85546875" customWidth="1"/>
    <col min="27" max="27" width="11.140625" customWidth="1"/>
    <col min="28" max="28" width="9.28515625" customWidth="1"/>
    <col min="29" max="30" width="9.140625" hidden="1" customWidth="1"/>
    <col min="31" max="31" width="9.7109375" customWidth="1"/>
    <col min="32" max="32" width="1.42578125" customWidth="1"/>
    <col min="33" max="33" width="1.7109375" style="89" customWidth="1"/>
    <col min="34" max="34" width="3.28515625" customWidth="1"/>
    <col min="40" max="42" width="9.140625" hidden="1" customWidth="1"/>
    <col min="43" max="43" width="10" customWidth="1"/>
    <col min="44" max="44" width="3" customWidth="1"/>
    <col min="45" max="45" width="4.140625" customWidth="1"/>
    <col min="48" max="48" width="10" customWidth="1"/>
  </cols>
  <sheetData>
    <row r="1" spans="1:49" s="90" customFormat="1" ht="21.75" customHeight="1">
      <c r="A1" s="148">
        <f>'vnos podatkov'!$A$6</f>
        <v>0</v>
      </c>
      <c r="B1" s="50"/>
      <c r="C1" s="91"/>
      <c r="D1" s="91"/>
      <c r="E1" s="91"/>
      <c r="F1" s="91"/>
      <c r="G1" s="91"/>
      <c r="H1" s="149"/>
      <c r="I1" s="91"/>
      <c r="J1" s="79" t="s">
        <v>106</v>
      </c>
      <c r="K1" s="79"/>
      <c r="L1" s="51"/>
      <c r="M1" s="91"/>
      <c r="N1" s="92" t="s">
        <v>332</v>
      </c>
      <c r="O1" s="92"/>
      <c r="P1" s="92"/>
      <c r="Q1" s="91"/>
      <c r="R1" s="92"/>
      <c r="S1" s="980"/>
      <c r="T1" s="980"/>
      <c r="V1" s="906">
        <f>'vnos podatkov'!$A$6</f>
        <v>0</v>
      </c>
      <c r="AG1" s="243"/>
    </row>
    <row r="2" spans="1:49" s="64" customFormat="1">
      <c r="A2" s="941">
        <f>'vnos podatkov'!$A$8</f>
        <v>0</v>
      </c>
      <c r="B2" s="53">
        <f>'vnos podatkov'!$B$8</f>
        <v>0</v>
      </c>
      <c r="C2" s="895">
        <f>'vnos podatkov'!$C$8</f>
        <v>0</v>
      </c>
      <c r="D2" s="53"/>
      <c r="E2" s="53"/>
      <c r="F2" s="93"/>
      <c r="G2" s="67"/>
      <c r="H2" s="67"/>
      <c r="I2" s="67"/>
      <c r="J2" s="79" t="s">
        <v>215</v>
      </c>
      <c r="K2" s="79"/>
      <c r="L2" s="79"/>
      <c r="M2" s="67"/>
      <c r="N2" s="67"/>
      <c r="O2" s="94"/>
      <c r="P2" s="94"/>
      <c r="Q2" s="67"/>
      <c r="R2" s="94"/>
      <c r="S2" s="981"/>
      <c r="T2" s="981"/>
      <c r="V2" s="988">
        <f>'vnos podatkov'!$A$8</f>
        <v>0</v>
      </c>
      <c r="W2" s="861">
        <f>'vnos podatkov'!$B$8</f>
        <v>0</v>
      </c>
      <c r="X2" s="861">
        <f>'vnos podatkov'!$C$8</f>
        <v>0</v>
      </c>
      <c r="Y2" s="987">
        <f>'vnos podatkov'!$A$10</f>
        <v>0</v>
      </c>
      <c r="AG2" s="89"/>
      <c r="AH2" s="1446"/>
      <c r="AI2" s="1446"/>
      <c r="AJ2" s="1446"/>
      <c r="AK2" s="1446"/>
      <c r="AL2" s="1446"/>
      <c r="AM2" s="1446"/>
      <c r="AN2" s="1446"/>
      <c r="AO2" s="1446"/>
      <c r="AP2" s="1446"/>
      <c r="AQ2" s="1446"/>
      <c r="AR2" s="1446"/>
      <c r="AS2" s="1446"/>
      <c r="AT2" s="1446"/>
      <c r="AU2" s="1446"/>
      <c r="AV2" s="1446"/>
      <c r="AW2" s="1446"/>
    </row>
    <row r="3" spans="1:49" s="16" customFormat="1" ht="11.25">
      <c r="A3" s="42" t="s">
        <v>388</v>
      </c>
      <c r="B3" s="42"/>
      <c r="C3" s="42"/>
      <c r="D3" s="42" t="s">
        <v>68</v>
      </c>
      <c r="E3" s="42"/>
      <c r="F3" s="42" t="s">
        <v>76</v>
      </c>
      <c r="G3" s="42"/>
      <c r="H3" s="42"/>
      <c r="I3" s="855"/>
      <c r="J3" s="42" t="s">
        <v>123</v>
      </c>
      <c r="K3" s="855"/>
      <c r="L3" s="47" t="s">
        <v>83</v>
      </c>
      <c r="M3" s="855"/>
      <c r="N3" s="153" t="s">
        <v>500</v>
      </c>
      <c r="O3" s="95"/>
      <c r="P3" s="95"/>
      <c r="Q3" s="42"/>
      <c r="R3" s="43" t="s">
        <v>69</v>
      </c>
      <c r="S3" s="982"/>
      <c r="T3" s="982"/>
      <c r="V3" s="904" t="s">
        <v>363</v>
      </c>
      <c r="W3" s="907"/>
      <c r="X3" s="908"/>
      <c r="Y3" s="909"/>
      <c r="Z3" s="867"/>
      <c r="AA3" s="872"/>
      <c r="AB3" s="872"/>
      <c r="AC3" s="872"/>
      <c r="AD3" s="872"/>
      <c r="AE3" s="56"/>
      <c r="AG3" s="982"/>
      <c r="AH3" s="1435" t="s">
        <v>418</v>
      </c>
      <c r="AI3" s="1431"/>
      <c r="AJ3" s="1431"/>
      <c r="AK3" s="1447"/>
      <c r="AL3" s="1433"/>
      <c r="AM3" s="1433"/>
      <c r="AN3" s="1433"/>
      <c r="AO3" s="1433"/>
      <c r="AP3" s="1433"/>
      <c r="AQ3" s="1445"/>
      <c r="AR3" s="1436"/>
      <c r="AS3" s="1435" t="s">
        <v>419</v>
      </c>
      <c r="AT3" s="1436"/>
      <c r="AU3" s="1436"/>
      <c r="AV3" s="1436"/>
      <c r="AW3" s="1436"/>
    </row>
    <row r="4" spans="1:49" s="27" customFormat="1" ht="11.25" customHeight="1" thickBot="1">
      <c r="A4" s="1375">
        <f>'vnos podatkov'!$D$8</f>
        <v>0</v>
      </c>
      <c r="B4" s="1375"/>
      <c r="C4" s="1375"/>
      <c r="D4" s="1375">
        <f>'vnos podatkov'!$A$10</f>
        <v>0</v>
      </c>
      <c r="E4" s="624"/>
      <c r="F4" s="624">
        <f>'vnos podatkov'!$C$10</f>
        <v>0</v>
      </c>
      <c r="G4" s="1380"/>
      <c r="H4" s="624"/>
      <c r="I4" s="624"/>
      <c r="J4" s="1377">
        <f>'vnos podatkov'!$D$10</f>
        <v>0</v>
      </c>
      <c r="K4" s="624"/>
      <c r="L4" s="1378">
        <f>'vnos podatkov'!$B$10</f>
        <v>0</v>
      </c>
      <c r="M4" s="624"/>
      <c r="N4" s="1423">
        <f>COUNTIF(C7:C69,"&gt;0")</f>
        <v>0</v>
      </c>
      <c r="O4" s="1376"/>
      <c r="P4" s="1376"/>
      <c r="Q4" s="624"/>
      <c r="R4" s="1381">
        <f>'vnos podatkov'!$E$10</f>
        <v>0</v>
      </c>
      <c r="S4" s="983"/>
      <c r="T4" s="983"/>
      <c r="V4" s="863"/>
      <c r="W4" s="863"/>
      <c r="X4" s="863"/>
      <c r="Y4" s="866"/>
      <c r="Z4" s="866"/>
      <c r="AA4" s="866"/>
      <c r="AB4" s="866"/>
      <c r="AC4" s="866"/>
      <c r="AD4" s="866"/>
      <c r="AE4" s="866"/>
      <c r="AG4" s="983"/>
      <c r="AH4" s="1435"/>
      <c r="AI4" s="1435"/>
      <c r="AJ4" s="1435"/>
      <c r="AK4" s="1437"/>
      <c r="AL4" s="1437"/>
      <c r="AM4" s="1437"/>
      <c r="AN4" s="1437"/>
      <c r="AO4" s="1437"/>
      <c r="AP4" s="1437"/>
      <c r="AQ4" s="1437"/>
      <c r="AR4" s="1435"/>
      <c r="AS4" s="1435"/>
      <c r="AT4" s="1435"/>
      <c r="AU4" s="1435"/>
      <c r="AV4" s="1435"/>
      <c r="AW4" s="1435"/>
    </row>
    <row r="5" spans="1:49" s="16" customFormat="1" ht="11.25">
      <c r="A5" s="484"/>
      <c r="B5" s="467" t="s">
        <v>84</v>
      </c>
      <c r="C5" s="467" t="s">
        <v>126</v>
      </c>
      <c r="D5" s="467" t="s">
        <v>79</v>
      </c>
      <c r="E5" s="467" t="s">
        <v>71</v>
      </c>
      <c r="F5" s="489" t="s">
        <v>72</v>
      </c>
      <c r="G5" s="489"/>
      <c r="H5" s="489" t="s">
        <v>76</v>
      </c>
      <c r="I5" s="489"/>
      <c r="J5" s="467" t="s">
        <v>134</v>
      </c>
      <c r="K5" s="467"/>
      <c r="L5" s="467" t="s">
        <v>86</v>
      </c>
      <c r="M5" s="467"/>
      <c r="N5" s="467" t="s">
        <v>107</v>
      </c>
      <c r="O5" s="503"/>
      <c r="P5" s="503"/>
      <c r="Q5" s="467"/>
      <c r="R5" s="470"/>
      <c r="S5" s="982"/>
      <c r="T5" s="982"/>
      <c r="V5" s="854" t="s">
        <v>353</v>
      </c>
      <c r="W5" s="620" t="s">
        <v>71</v>
      </c>
      <c r="X5" s="860" t="s">
        <v>72</v>
      </c>
      <c r="Y5" s="867" t="s">
        <v>352</v>
      </c>
      <c r="Z5" s="403" t="s">
        <v>103</v>
      </c>
      <c r="AA5" s="403" t="s">
        <v>367</v>
      </c>
      <c r="AB5" s="403" t="s">
        <v>368</v>
      </c>
      <c r="AC5" s="403"/>
      <c r="AD5" s="403"/>
      <c r="AE5" s="1005" t="s">
        <v>355</v>
      </c>
      <c r="AG5" s="982"/>
      <c r="AH5" s="1436" t="s">
        <v>353</v>
      </c>
      <c r="AI5" s="1431" t="s">
        <v>71</v>
      </c>
      <c r="AJ5" s="1431" t="s">
        <v>72</v>
      </c>
      <c r="AK5" s="1433" t="s">
        <v>352</v>
      </c>
      <c r="AL5" s="1433" t="s">
        <v>103</v>
      </c>
      <c r="AM5" s="1433" t="s">
        <v>86</v>
      </c>
      <c r="AN5" s="1433" t="s">
        <v>368</v>
      </c>
      <c r="AO5" s="1433"/>
      <c r="AP5" s="1433"/>
      <c r="AQ5" s="1437" t="s">
        <v>355</v>
      </c>
      <c r="AR5" s="1436"/>
      <c r="AS5" s="1436" t="s">
        <v>353</v>
      </c>
      <c r="AT5" s="1431" t="s">
        <v>71</v>
      </c>
      <c r="AU5" s="1431" t="s">
        <v>72</v>
      </c>
      <c r="AV5" s="1437" t="s">
        <v>355</v>
      </c>
      <c r="AW5" s="1436"/>
    </row>
    <row r="6" spans="1:49" s="16" customFormat="1" ht="3.75" customHeight="1" thickBot="1">
      <c r="A6" s="499"/>
      <c r="B6" s="96"/>
      <c r="C6" s="56"/>
      <c r="D6" s="96"/>
      <c r="E6" s="97"/>
      <c r="F6" s="97"/>
      <c r="G6" s="98"/>
      <c r="H6" s="97"/>
      <c r="I6" s="96"/>
      <c r="J6" s="96"/>
      <c r="K6" s="96"/>
      <c r="L6" s="96"/>
      <c r="M6" s="96"/>
      <c r="N6" s="96"/>
      <c r="O6" s="99"/>
      <c r="P6" s="99"/>
      <c r="Q6" s="96"/>
      <c r="R6" s="100"/>
      <c r="S6" s="982"/>
      <c r="T6" s="982"/>
      <c r="V6" s="875"/>
      <c r="W6" s="876"/>
      <c r="X6" s="877"/>
      <c r="Y6" s="878"/>
      <c r="Z6" s="879"/>
      <c r="AA6" s="879"/>
      <c r="AB6" s="879"/>
      <c r="AC6" s="879"/>
      <c r="AD6" s="879"/>
      <c r="AE6" s="1006"/>
      <c r="AG6" s="982"/>
      <c r="AH6" s="1436"/>
      <c r="AI6" s="1431"/>
      <c r="AJ6" s="1431"/>
      <c r="AK6" s="1433"/>
      <c r="AL6" s="1433"/>
      <c r="AM6" s="1433"/>
      <c r="AN6" s="1433"/>
      <c r="AO6" s="1433"/>
      <c r="AP6" s="1433"/>
      <c r="AQ6" s="1448"/>
      <c r="AR6" s="1436"/>
      <c r="AS6" s="1436"/>
      <c r="AT6" s="1431"/>
      <c r="AU6" s="1431"/>
      <c r="AV6" s="1448"/>
      <c r="AW6" s="1436"/>
    </row>
    <row r="7" spans="1:49" s="33" customFormat="1" ht="9" customHeight="1">
      <c r="A7" s="500" t="s">
        <v>3</v>
      </c>
      <c r="B7" s="103" t="str">
        <f>UPPER(IF($D7="","",VLOOKUP($D7,'m kvalifikacije žrebna lista'!$A$7:$R$70,17)))</f>
        <v/>
      </c>
      <c r="C7" s="103" t="str">
        <f>IF(D7="","",VLOOKUP(D7,'m kvalifikacije žrebna lista'!$A$7:$R$70,2))</f>
        <v/>
      </c>
      <c r="D7" s="102"/>
      <c r="E7" s="103" t="str">
        <f>UPPER(IF($D7="","",VLOOKUP($D7,'m kvalifikacije žrebna lista'!$A$7:$R$70,3)))</f>
        <v/>
      </c>
      <c r="F7" s="103" t="str">
        <f>PROPER(IF($D7="","",VLOOKUP($D7,'m kvalifikacije žrebna lista'!$A$7:$R$70,4)))</f>
        <v/>
      </c>
      <c r="G7" s="103"/>
      <c r="H7" s="103" t="str">
        <f>UPPER(IF($D7="","",VLOOKUP($D7,'m kvalifikacije žrebna lista'!$A$7:$R$70,5)))</f>
        <v/>
      </c>
      <c r="I7" s="924"/>
      <c r="J7" s="116" t="str">
        <f>UPPER(IF(OR(I8="a",I8="as"),E7,IF(OR(I8="b",I8="bs"),E8,)))</f>
        <v/>
      </c>
      <c r="K7" s="1131">
        <f>IF(OR(I8="a",I8="as"),T7,IF(OR(I8="b",I8="bs"),T8,))</f>
        <v>0</v>
      </c>
      <c r="L7" s="122"/>
      <c r="M7" s="280"/>
      <c r="N7" s="122"/>
      <c r="O7" s="122"/>
      <c r="P7" s="122"/>
      <c r="Q7" s="122"/>
      <c r="R7" s="122"/>
      <c r="S7" s="982" t="str">
        <f>IF(OR(I8="a",I8="as"),C7,IF(OR(I8="b",I8="bs"),C8,""))</f>
        <v/>
      </c>
      <c r="T7" s="982" t="str">
        <f>IF($D7="","",VLOOKUP($D7,'m kvalifikacije žrebna lista'!$A$7:$R$38,14))</f>
        <v/>
      </c>
      <c r="U7" s="110" t="str">
        <f>'glavni sodniki'!P21</f>
        <v>Sodnik</v>
      </c>
      <c r="V7" s="620">
        <v>1</v>
      </c>
      <c r="W7" s="620" t="str">
        <f>UPPER(IF($D7="","",VLOOKUP($D7,'m kvalifikacije žrebna lista'!$A$7:$R$78,3)))</f>
        <v/>
      </c>
      <c r="X7" s="620" t="str">
        <f>PROPER(IF($D7="","",VLOOKUP($D7,'m kvalifikacije žrebna lista'!$A$7:$R$78,4)))</f>
        <v/>
      </c>
      <c r="Y7" s="929" t="str">
        <f t="shared" ref="Y7:Y38" si="0">IF(W7="","",IF($R$65=1,6,IF($R$65=2,4,IF($R$65=3,2))))</f>
        <v/>
      </c>
      <c r="Z7" s="900" t="str">
        <f>IF($W7="","",IF(AND($R$65=1,$S7=$C7),3,IF(AND($R$65=2,$S7=$C7),2,IF(AND($R$65=3,$S7=$C$7),1,""))))</f>
        <v/>
      </c>
      <c r="AA7" s="900" t="str">
        <f>IF($W7="","",IF(AND($R$65=1,$S7=$C7,$S8=$S7),3,IF(AND($R$65=2,$S7=$C7,$S8=$S7),2,IF(AND($R$65=3,$S7=$C7,$S8=$S7),1,""))))</f>
        <v/>
      </c>
      <c r="AB7" s="403" t="str">
        <f>IF($W7="","",IF(AND($R$65=1,$S$10=$S$8,$S7=$C7,$S8=$S7),3,IF(AND($R$65=2,$S$10=$S$8,$S7=$C7,$S8=$S7),2,IF(AND($R$65=3,$S$10=$S$8,$S7=$C7,$S8=$S7),1,""))))</f>
        <v/>
      </c>
      <c r="AC7" s="403"/>
      <c r="AD7" s="403"/>
      <c r="AE7" s="1007">
        <f>IF($C$2="B turnir",SUM(Y7:AD7)*0.1,SUM(Y7:AD7))</f>
        <v>0</v>
      </c>
      <c r="AG7" s="982" t="str">
        <f>IF($D7="","",VLOOKUP($D7,'m kvalifikacije žrebna lista'!$A$7:$R$38,14))</f>
        <v/>
      </c>
      <c r="AH7" s="1431">
        <v>1</v>
      </c>
      <c r="AI7" s="1431" t="str">
        <f>UPPER(IF($D7="","",VLOOKUP($D7,'m kvalifikacije žrebna lista'!$A$7:$R$78,3)))</f>
        <v/>
      </c>
      <c r="AJ7" s="1431" t="str">
        <f>PROPER(IF($D7="","",VLOOKUP($D7,'m kvalifikacije žrebna lista'!$A$7:$R$78,4)))</f>
        <v/>
      </c>
      <c r="AK7" s="1449" t="str">
        <f>IF($W$7="","",IF($S7&lt;&gt;$C7,"",IF(OR($J8="bb",$J8=""),"0",$T8)))</f>
        <v/>
      </c>
      <c r="AL7" s="1438" t="str">
        <f>IF($W$7="","",IF($S$8&lt;&gt;$C7,"",IF(OR($L$9="bb",$L$9=""),"0",$K9)))</f>
        <v/>
      </c>
      <c r="AM7" s="1438" t="str">
        <f>IF($W$7="","",IF($S$10&lt;&gt;$C7,"",IF(OR($N$11="bb",$N$11=""),"0",$M$12)))</f>
        <v/>
      </c>
      <c r="AN7" s="1433" t="str">
        <f>IF($W7="","",IF(AND($R$65=1,$S$18=$S$8,$S7=$C7,$S8=$S7),0.3,IF(AND($R$65=2,$S$18=$S$8,$S7=$C7,$S8=$S7),0.2,IF(AND($R$65=3,$S$18=$S$8,$S7=$C7,$S8=$S7),0.1,"0"))))</f>
        <v/>
      </c>
      <c r="AO7" s="1433"/>
      <c r="AP7" s="1433"/>
      <c r="AQ7" s="1450">
        <f t="shared" ref="AQ7:AQ70" si="1">IF($C$2="A turnir",SUM(AK7:AP7),SUM(AK7:AP7)*0.1)</f>
        <v>0</v>
      </c>
      <c r="AR7" s="1430"/>
      <c r="AS7" s="1431">
        <v>1</v>
      </c>
      <c r="AT7" s="1431" t="str">
        <f>UPPER(IF($D7="","",VLOOKUP($D7,'m kvalifikacije žrebna lista'!$A$7:$R$78,3)))</f>
        <v/>
      </c>
      <c r="AU7" s="1431" t="str">
        <f>PROPER(IF($D7="","",VLOOKUP($D7,'m kvalifikacije žrebna lista'!$A$7:$R$78,4)))</f>
        <v/>
      </c>
      <c r="AV7" s="1450">
        <f>SUM(AE7,AQ7)</f>
        <v>0</v>
      </c>
      <c r="AW7" s="1430"/>
    </row>
    <row r="8" spans="1:49" s="33" customFormat="1" ht="9" customHeight="1">
      <c r="A8" s="504" t="s">
        <v>4</v>
      </c>
      <c r="B8" s="101" t="str">
        <f>UPPER(IF($D8="","",VLOOKUP($D8,'m kvalifikacije žrebna lista'!$A$7:$R$70,17)))</f>
        <v/>
      </c>
      <c r="C8" s="101" t="str">
        <f>IF(D8="","",VLOOKUP(D8,'m kvalifikacije žrebna lista'!$A$7:$R$70,2))</f>
        <v/>
      </c>
      <c r="D8" s="102"/>
      <c r="E8" s="118" t="str">
        <f>UPPER(IF($D8="","",VLOOKUP($D8,'m kvalifikacije žrebna lista'!$A$7:$R$70,3)))</f>
        <v/>
      </c>
      <c r="F8" s="118" t="str">
        <f>PROPER(IF($D8="","",VLOOKUP($D8,'m kvalifikacije žrebna lista'!$A$7:$R$70,4)))</f>
        <v/>
      </c>
      <c r="G8" s="118"/>
      <c r="H8" s="118" t="str">
        <f>UPPER(IF($D8="","",VLOOKUP($D8,'m kvalifikacije žrebna lista'!$A$7:$R$70,5)))</f>
        <v/>
      </c>
      <c r="I8" s="925"/>
      <c r="J8" s="1404"/>
      <c r="K8" s="115"/>
      <c r="L8" s="116" t="str">
        <f>UPPER(IF(OR(K8="a",K8="as"),J7,IF(OR(K8="b",K8="bs"),J9,)))</f>
        <v/>
      </c>
      <c r="M8" s="1131">
        <f>IF(OR(K8="a",K8="as"),K7,IF(OR(K8="b",K8="bs"),K9,))</f>
        <v>0</v>
      </c>
      <c r="N8" s="122"/>
      <c r="O8" s="122"/>
      <c r="P8" s="122"/>
      <c r="Q8" s="122"/>
      <c r="R8" s="122"/>
      <c r="S8" s="982" t="str">
        <f>IF(OR(K8="a",K8="as"),S7,IF(OR(K8="b",K8="bs"),S9,""))</f>
        <v/>
      </c>
      <c r="T8" s="982" t="str">
        <f>IF($D8="","",VLOOKUP($D8,'m kvalifikacije žrebna lista'!$A$7:$R$38,14))</f>
        <v/>
      </c>
      <c r="U8" s="117" t="str">
        <f>'glavni sodniki'!P22</f>
        <v xml:space="preserve"> </v>
      </c>
      <c r="V8" s="886">
        <v>2</v>
      </c>
      <c r="W8" s="887" t="str">
        <f>UPPER(IF($D8="","",VLOOKUP($D8,'m kvalifikacije žrebna lista'!$A$7:$R$78,3)))</f>
        <v/>
      </c>
      <c r="X8" s="887" t="str">
        <f>PROPER(IF($D8="","",VLOOKUP($D8,'m kvalifikacije žrebna lista'!$A$7:$R$78,4)))</f>
        <v/>
      </c>
      <c r="Y8" s="888" t="str">
        <f t="shared" si="0"/>
        <v/>
      </c>
      <c r="Z8" s="902" t="str">
        <f>IF($W8="","",IF(AND($R$65=1,$S7=$C8),3,IF(AND($R$65=2,$S7=$C8),2,IF(AND($R$65=3,$S7=$C8),1,""))))</f>
        <v/>
      </c>
      <c r="AA8" s="902" t="str">
        <f>IF($W8="","",IF(AND($R$65=1,$S7=$S8,$S8=$C8),3,IF(AND($R$65=2,$S7=$C8,$S7=$S8),2,IF(AND($R$65=3,$S8=$C8,$S7=$S8),1,""))))</f>
        <v/>
      </c>
      <c r="AB8" s="888" t="str">
        <f>IF($W8="","",IF(AND($R$65=1,$S$10=$S$8,$S8=$S7,$S7=$C8),3,IF(AND($R$65=2,$S$10=$S$8,$S8=$S7,$S7=$C8),2,IF(AND($R$65=3,$S$10=$S$8,$S8=$S7,$S7=$C8),1,""))))</f>
        <v/>
      </c>
      <c r="AC8" s="888"/>
      <c r="AD8" s="888"/>
      <c r="AE8" s="1008">
        <f t="shared" ref="AE8:AE70" si="2">IF($C$2="B turnir",SUM(Y8:AD8)*0.1,SUM(Y8:AD8))</f>
        <v>0</v>
      </c>
      <c r="AG8" s="982" t="str">
        <f>IF($D8="","",VLOOKUP($D8,'m kvalifikacije žrebna lista'!$A$7:$R$38,14))</f>
        <v/>
      </c>
      <c r="AH8" s="1431">
        <v>2</v>
      </c>
      <c r="AI8" s="1451" t="str">
        <f>UPPER(IF($D8="","",VLOOKUP($D8,'m kvalifikacije žrebna lista'!$A$7:$R$78,3)))</f>
        <v/>
      </c>
      <c r="AJ8" s="1451" t="str">
        <f>PROPER(IF($D8="","",VLOOKUP($D8,'m kvalifikacije žrebna lista'!$A$7:$R$78,4)))</f>
        <v/>
      </c>
      <c r="AK8" s="1438" t="str">
        <f>IF($W$8="","",IF($S7&lt;&gt;$C8,"",IF(OR($J8="bb",$J8=""),"0",$T7)))</f>
        <v/>
      </c>
      <c r="AL8" s="1438" t="str">
        <f>IF($W$8="","",IF($S$8&lt;&gt;$C8,"",IF(OR($L$9="bb",$L$9=""),"0",$K9)))</f>
        <v/>
      </c>
      <c r="AM8" s="1438" t="str">
        <f>IF($W$8="","",IF($S$10&lt;&gt;$C8,"",IF(OR($N$11="bb",$N$11=""),"0",$M$12)))</f>
        <v/>
      </c>
      <c r="AN8" s="1433" t="str">
        <f>IF($W8="","",IF(AND($R$65=1,$S$18=$S$8,$S8=$S7,$S7=$C8),0.3,IF(AND($R$65=2,$S$18=$S$8,$S8=$S7,$S7=$C8),0.2,IF(AND($R$65=3,$S$18=$S$8,$S8=$S7,$S7=$C8),0.1,"0"))))</f>
        <v/>
      </c>
      <c r="AO8" s="1433"/>
      <c r="AP8" s="1433"/>
      <c r="AQ8" s="1450">
        <f t="shared" si="1"/>
        <v>0</v>
      </c>
      <c r="AR8" s="1430"/>
      <c r="AS8" s="1431">
        <v>2</v>
      </c>
      <c r="AT8" s="1451" t="str">
        <f>UPPER(IF($D8="","",VLOOKUP($D8,'m kvalifikacije žrebna lista'!$A$7:$R$78,3)))</f>
        <v/>
      </c>
      <c r="AU8" s="1451" t="str">
        <f>PROPER(IF($D8="","",VLOOKUP($D8,'m kvalifikacije žrebna lista'!$A$7:$R$78,4)))</f>
        <v/>
      </c>
      <c r="AV8" s="1450">
        <f t="shared" ref="AV8:AV70" si="3">SUM(AE8,AQ8)</f>
        <v>0</v>
      </c>
      <c r="AW8" s="1430"/>
    </row>
    <row r="9" spans="1:49" s="33" customFormat="1" ht="9" customHeight="1">
      <c r="A9" s="501" t="s">
        <v>5</v>
      </c>
      <c r="B9" s="101" t="str">
        <f>UPPER(IF($D9="","",VLOOKUP($D9,'m kvalifikacije žrebna lista'!$A$7:$R$70,17)))</f>
        <v/>
      </c>
      <c r="C9" s="101" t="str">
        <f>IF(D9="","",VLOOKUP(D9,'m kvalifikacije žrebna lista'!$A$7:$R$70,2))</f>
        <v/>
      </c>
      <c r="D9" s="102"/>
      <c r="E9" s="118" t="str">
        <f>UPPER(IF($D9="","",VLOOKUP($D9,'m kvalifikacije žrebna lista'!$A$7:$R$70,3)))</f>
        <v/>
      </c>
      <c r="F9" s="118" t="str">
        <f>PROPER(IF($D9="","",VLOOKUP($D9,'m kvalifikacije žrebna lista'!$A$7:$R$70,4)))</f>
        <v/>
      </c>
      <c r="G9" s="118"/>
      <c r="H9" s="118" t="str">
        <f>UPPER(IF($D9="","",VLOOKUP($D9,'m kvalifikacije žrebna lista'!$A$7:$R$70,5)))</f>
        <v/>
      </c>
      <c r="I9" s="924"/>
      <c r="J9" s="116" t="str">
        <f>UPPER(IF(OR(I10="a",I10="as"),E9,IF(OR(I10="b",I10="bs"),E10,)))</f>
        <v/>
      </c>
      <c r="K9" s="995">
        <f>IF(OR(I10="a",I10="as"),T9,IF(OR(I10="b",I10="bs"),T10,))</f>
        <v>0</v>
      </c>
      <c r="L9" s="1404"/>
      <c r="M9" s="936"/>
      <c r="N9" s="122"/>
      <c r="O9" s="122"/>
      <c r="P9" s="122"/>
      <c r="Q9" s="122"/>
      <c r="R9" s="122"/>
      <c r="S9" s="982" t="str">
        <f>IF(OR(I10="a",I10="as"),C9,IF(OR(I10="b",I10="bs"),C10,""))</f>
        <v/>
      </c>
      <c r="T9" s="982" t="str">
        <f>IF($D9="","",VLOOKUP($D9,'m kvalifikacije žrebna lista'!$A$7:$R$38,14))</f>
        <v/>
      </c>
      <c r="U9" s="117" t="str">
        <f>'glavni sodniki'!P23</f>
        <v xml:space="preserve"> </v>
      </c>
      <c r="V9" s="620">
        <v>3</v>
      </c>
      <c r="W9" s="620" t="str">
        <f>UPPER(IF($D9="","",VLOOKUP($D9,'m kvalifikacije žrebna lista'!$A$7:$R$78,3)))</f>
        <v/>
      </c>
      <c r="X9" s="620" t="str">
        <f>PROPER(IF($D9="","",VLOOKUP($D9,'m kvalifikacije žrebna lista'!$A$7:$R$78,4)))</f>
        <v/>
      </c>
      <c r="Y9" s="403" t="str">
        <f t="shared" si="0"/>
        <v/>
      </c>
      <c r="Z9" s="903" t="str">
        <f>IF($W9="","",IF(AND($R$65=1,$S9=$C9),3,IF(AND($R$65=2,$S9=$C9),2,IF(AND($R$65=3,$S9=$C9),1,""))))</f>
        <v/>
      </c>
      <c r="AA9" s="900" t="str">
        <f>IF($W9="","",IF(AND($R$65=1,$S8=$S9,$S9=$C9),3,IF(AND($R$65=2,$S8=$C9,$S8=$S9),2,IF(AND($R$65=3,$S9=$C9,$S8=$S9),1,""))))</f>
        <v/>
      </c>
      <c r="AB9" s="403" t="str">
        <f>IF($W9="","",IF(AND($R$65=1,$S$10=$S$8,$S8=$S9,$S9=$C9),3,IF(AND($R$65=2,$S$10=$S$8,$S8=$C9,$S8=$S9),2,IF(AND($R$65=3,$S$10=$S$8,$S9=$C9,$S8=$S9),1,""))))</f>
        <v/>
      </c>
      <c r="AC9" s="403"/>
      <c r="AD9" s="403"/>
      <c r="AE9" s="1007">
        <f t="shared" si="2"/>
        <v>0</v>
      </c>
      <c r="AG9" s="982" t="str">
        <f>IF($D9="","",VLOOKUP($D9,'m kvalifikacije žrebna lista'!$A$7:$R$38,14))</f>
        <v/>
      </c>
      <c r="AH9" s="1431">
        <v>3</v>
      </c>
      <c r="AI9" s="1431" t="str">
        <f>UPPER(IF($D9="","",VLOOKUP($D9,'m kvalifikacije žrebna lista'!$A$7:$R$78,3)))</f>
        <v/>
      </c>
      <c r="AJ9" s="1431" t="str">
        <f>PROPER(IF($D9="","",VLOOKUP($D9,'m kvalifikacije žrebna lista'!$A$7:$R$78,4)))</f>
        <v/>
      </c>
      <c r="AK9" s="1438" t="str">
        <f>IF($W$9="","",IF($S9&lt;&gt;$C9,"",IF(OR($J10="bb",$J10=""),"0",$T10)))</f>
        <v/>
      </c>
      <c r="AL9" s="1438" t="str">
        <f>IF($W$9="","",IF($S$8&lt;&gt;$C9,"",IF(OR($L$9="bb",$L$9=""),"0",$K7)))</f>
        <v/>
      </c>
      <c r="AM9" s="1438" t="str">
        <f>IF($W$9="","",IF($S$10&lt;&gt;$C9,"",IF(OR($N$11="bb",$N$11=""),"0",$M$12)))</f>
        <v/>
      </c>
      <c r="AN9" s="1433" t="str">
        <f>IF($W9="","",IF(AND($R$65=1,$S$18=$S$8,$S8=$S9,$S9=$C9),0.3,IF(AND($R$65=2,$S$18=$S$8,$S8=$C9,$S8=$S9),0.2,IF(AND($R$65=3,$S$18=$S$8,$S9=$C9,$S8=$S9),0.1,"0"))))</f>
        <v/>
      </c>
      <c r="AO9" s="1433"/>
      <c r="AP9" s="1433"/>
      <c r="AQ9" s="1450">
        <f t="shared" si="1"/>
        <v>0</v>
      </c>
      <c r="AR9" s="1430"/>
      <c r="AS9" s="1431">
        <v>3</v>
      </c>
      <c r="AT9" s="1431" t="str">
        <f>UPPER(IF($D9="","",VLOOKUP($D9,'m kvalifikacije žrebna lista'!$A$7:$R$78,3)))</f>
        <v/>
      </c>
      <c r="AU9" s="1431" t="str">
        <f>PROPER(IF($D9="","",VLOOKUP($D9,'m kvalifikacije žrebna lista'!$A$7:$R$78,4)))</f>
        <v/>
      </c>
      <c r="AV9" s="1450">
        <f t="shared" si="3"/>
        <v>0</v>
      </c>
      <c r="AW9" s="1430"/>
    </row>
    <row r="10" spans="1:49" s="33" customFormat="1" ht="9" customHeight="1">
      <c r="A10" s="501" t="s">
        <v>6</v>
      </c>
      <c r="B10" s="101" t="str">
        <f>UPPER(IF($D10="","",VLOOKUP($D10,'m kvalifikacije žrebna lista'!$A$7:$R$70,17)))</f>
        <v/>
      </c>
      <c r="C10" s="101" t="str">
        <f>IF(D10="","",VLOOKUP(D10,'m kvalifikacije žrebna lista'!$A$7:$R$70,2))</f>
        <v/>
      </c>
      <c r="D10" s="102"/>
      <c r="E10" s="118" t="str">
        <f>UPPER(IF($D10="","",VLOOKUP($D10,'m kvalifikacije žrebna lista'!$A$7:$R$70,3)))</f>
        <v/>
      </c>
      <c r="F10" s="118" t="str">
        <f>PROPER(IF($D10="","",VLOOKUP($D10,'m kvalifikacije žrebna lista'!$A$7:$R$70,4)))</f>
        <v/>
      </c>
      <c r="G10" s="118"/>
      <c r="H10" s="118" t="str">
        <f>UPPER(IF($D10="","",VLOOKUP($D10,'m kvalifikacije žrebna lista'!$A$7:$R$70,5)))</f>
        <v/>
      </c>
      <c r="I10" s="925"/>
      <c r="J10" s="1404"/>
      <c r="K10" s="937"/>
      <c r="L10" s="114" t="s">
        <v>151</v>
      </c>
      <c r="M10" s="120"/>
      <c r="N10" s="116" t="str">
        <f>UPPER(IF(OR(M10="a",M10="as"),L8,IF(OR(M10="b",M10="bs"),L12,)))</f>
        <v/>
      </c>
      <c r="O10" s="121"/>
      <c r="P10" s="159"/>
      <c r="Q10" s="122"/>
      <c r="R10" s="122"/>
      <c r="S10" s="982" t="str">
        <f>IF(OR(M10="a",M10="as"),S8,IF(OR(M10="b",M10="bs"),S12,""))</f>
        <v/>
      </c>
      <c r="T10" s="982" t="str">
        <f>IF($D10="","",VLOOKUP($D10,'m kvalifikacije žrebna lista'!$A$7:$R$38,14))</f>
        <v/>
      </c>
      <c r="U10" s="117" t="str">
        <f>'glavni sodniki'!P24</f>
        <v xml:space="preserve"> </v>
      </c>
      <c r="V10" s="886">
        <v>4</v>
      </c>
      <c r="W10" s="886" t="str">
        <f>UPPER(IF($D10="","",VLOOKUP($D10,'m kvalifikacije žrebna lista'!$A$7:$R$78,3)))</f>
        <v/>
      </c>
      <c r="X10" s="886" t="str">
        <f>PROPER(IF($D10="","",VLOOKUP($D10,'m kvalifikacije žrebna lista'!$A$7:$R$78,4)))</f>
        <v/>
      </c>
      <c r="Y10" s="888" t="str">
        <f t="shared" si="0"/>
        <v/>
      </c>
      <c r="Z10" s="902" t="str">
        <f>IF($W10="","",IF(AND($R$65=1,$S9=$C10),3,IF(AND($R$65=2,$S9=$C10),2,IF(AND($R$65=3,$S9=$C10),1,""))))</f>
        <v/>
      </c>
      <c r="AA10" s="902" t="str">
        <f>IF($W10="","",IF(AND($R$65=1,$S$8=$S$9,$S$9=$C$10),3,IF(AND($R$65=2,$S$8=$S$9,$S$9=$C$10),2,IF(AND($R$65=3,$S$8=$S$9,$S$9=$C$10),1,""))))</f>
        <v/>
      </c>
      <c r="AB10" s="888" t="str">
        <f>IF($W10="","",IF(AND($R$65=1,$S$10=$S$8,$S$8=$S$9,$S$9=$C$10),3,IF(AND($R$65=2,$S$10=$S$8,$S$8=$S$9,$S$9=$C$10),2,IF(AND($R$65=3,$S$10=$S$8,$S$8=$S$9,$S$9=$C$10),1,""))))</f>
        <v/>
      </c>
      <c r="AC10" s="888"/>
      <c r="AD10" s="888"/>
      <c r="AE10" s="1008">
        <f t="shared" si="2"/>
        <v>0</v>
      </c>
      <c r="AG10" s="982" t="str">
        <f>IF($D10="","",VLOOKUP($D10,'m kvalifikacije žrebna lista'!$A$7:$R$38,14))</f>
        <v/>
      </c>
      <c r="AH10" s="1431">
        <v>4</v>
      </c>
      <c r="AI10" s="1431" t="str">
        <f>UPPER(IF($D10="","",VLOOKUP($D10,'m kvalifikacije žrebna lista'!$A$7:$R$78,3)))</f>
        <v/>
      </c>
      <c r="AJ10" s="1431" t="str">
        <f>PROPER(IF($D10="","",VLOOKUP($D10,'m kvalifikacije žrebna lista'!$A$7:$R$78,4)))</f>
        <v/>
      </c>
      <c r="AK10" s="1438" t="str">
        <f>IF($W$10="","",IF($S9&lt;&gt;$C10,"",IF(OR($J10="bb",$J10=""),"0",$T9)))</f>
        <v/>
      </c>
      <c r="AL10" s="1438" t="str">
        <f>IF($W$10="","",IF($S$8&lt;&gt;$C10,"",IF(OR($L$9="bb",$L$9=""),"0",$K7)))</f>
        <v/>
      </c>
      <c r="AM10" s="1438" t="str">
        <f>IF($W$10="","",IF($S$10&lt;&gt;$C10,"",IF(OR($N$11="bb",$N$11=""),"0",$M$12)))</f>
        <v/>
      </c>
      <c r="AN10" s="1433" t="str">
        <f>IF($W10="","",IF(AND($R$65=1,$S$18=$S$8,$S$8=$S$9,$S$9=$C$10),0.3,IF(AND($R$65=2,$S$18=$S$8,$S$8=$S$9,$S$9=$C$10),0.2,IF(AND($R$65=3,$S$18=$S$8,$S$8=$S$9,$S$9=$C$10),0.1,"0"))))</f>
        <v/>
      </c>
      <c r="AO10" s="1433"/>
      <c r="AP10" s="1433"/>
      <c r="AQ10" s="1450">
        <f t="shared" si="1"/>
        <v>0</v>
      </c>
      <c r="AR10" s="1430"/>
      <c r="AS10" s="1431">
        <v>4</v>
      </c>
      <c r="AT10" s="1431" t="str">
        <f>UPPER(IF($D10="","",VLOOKUP($D10,'m kvalifikacije žrebna lista'!$A$7:$R$78,3)))</f>
        <v/>
      </c>
      <c r="AU10" s="1431" t="str">
        <f>PROPER(IF($D10="","",VLOOKUP($D10,'m kvalifikacije žrebna lista'!$A$7:$R$78,4)))</f>
        <v/>
      </c>
      <c r="AV10" s="1450">
        <f t="shared" si="3"/>
        <v>0</v>
      </c>
      <c r="AW10" s="1430"/>
    </row>
    <row r="11" spans="1:49" s="33" customFormat="1" ht="9.6" customHeight="1">
      <c r="A11" s="501" t="s">
        <v>7</v>
      </c>
      <c r="B11" s="101" t="str">
        <f>UPPER(IF($D11="","",VLOOKUP($D11,'m kvalifikacije žrebna lista'!$A$7:$R$70,17)))</f>
        <v/>
      </c>
      <c r="C11" s="101" t="str">
        <f>IF(D11="","",VLOOKUP(D11,'m kvalifikacije žrebna lista'!$A$7:$R$70,2))</f>
        <v/>
      </c>
      <c r="D11" s="102"/>
      <c r="E11" s="118" t="str">
        <f>UPPER(IF($D11="","",VLOOKUP($D11,'m kvalifikacije žrebna lista'!$A$7:$R$70,3)))</f>
        <v/>
      </c>
      <c r="F11" s="118" t="str">
        <f>PROPER(IF($D11="","",VLOOKUP($D11,'m kvalifikacije žrebna lista'!$A$7:$R$70,4)))</f>
        <v/>
      </c>
      <c r="G11" s="118"/>
      <c r="H11" s="118" t="str">
        <f>UPPER(IF($D11="","",VLOOKUP($D11,'m kvalifikacije žrebna lista'!$A$7:$R$70,5)))</f>
        <v/>
      </c>
      <c r="I11" s="924"/>
      <c r="J11" s="116" t="str">
        <f>UPPER(IF(OR(I12="a",I12="as"),E11,IF(OR(I12="b",I12="bs"),E12,)))</f>
        <v/>
      </c>
      <c r="K11" s="994">
        <f>IF(OR(I12="a",I12="as"),T11,IF(OR(I12="b",I12="bs"),T12,))</f>
        <v>0</v>
      </c>
      <c r="L11" s="134"/>
      <c r="M11" s="997"/>
      <c r="N11" s="104"/>
      <c r="O11" s="122"/>
      <c r="P11" s="122"/>
      <c r="Q11" s="122"/>
      <c r="R11" s="122"/>
      <c r="S11" s="982" t="str">
        <f>IF(OR(I12="a",I12="as"),C11,IF(OR(I12="b",I12="bs"),C12,""))</f>
        <v/>
      </c>
      <c r="T11" s="982" t="str">
        <f>IF($D11="","",VLOOKUP($D11,'m kvalifikacije žrebna lista'!$A$7:$R$38,14))</f>
        <v/>
      </c>
      <c r="U11" s="117" t="str">
        <f>'glavni sodniki'!P25</f>
        <v xml:space="preserve"> </v>
      </c>
      <c r="V11" s="620">
        <v>5</v>
      </c>
      <c r="W11" s="620" t="str">
        <f>UPPER(IF($D11="","",VLOOKUP($D11,'m kvalifikacije žrebna lista'!$A$7:$R$78,3)))</f>
        <v/>
      </c>
      <c r="X11" s="620" t="str">
        <f>PROPER(IF($D11="","",VLOOKUP($D11,'m kvalifikacije žrebna lista'!$A$7:$R$78,4)))</f>
        <v/>
      </c>
      <c r="Y11" s="403" t="str">
        <f t="shared" si="0"/>
        <v/>
      </c>
      <c r="Z11" s="900" t="str">
        <f>IF($W11="","",IF(AND($R$65=1,$S11=$C11),3,IF(AND($R$65=2,$S11=$C11),2,IF(AND($R$65=3,$S11=$C11),1,""))))</f>
        <v/>
      </c>
      <c r="AA11" s="900" t="str">
        <f>IF($W11="","",IF(AND($R$65=1,$S$12=$S$11,$S$11=$C$11),3,IF(AND($R$65=2,$S$12=$S$11,$S$11=$C$11),2,IF(AND($R$65=3,$S$12=$S$11,$S$11=$C$11),1,""))))</f>
        <v/>
      </c>
      <c r="AB11" s="403" t="str">
        <f>IF($W11="","",IF(AND($R$65=1,$S$10=$S$12,$S$12=$S$11,$S$11=$C$11),3,IF(AND($R$65=2,$S$10=$S$12,$S$12=$S$11,$S$11=$C$11),2,IF(AND($R$65=3,$S$10=$S$12,$S$12=$S$11,$S$11=$C$11),1,""))))</f>
        <v/>
      </c>
      <c r="AC11" s="403"/>
      <c r="AD11" s="403"/>
      <c r="AE11" s="1007">
        <f t="shared" si="2"/>
        <v>0</v>
      </c>
      <c r="AG11" s="982" t="str">
        <f>IF($D11="","",VLOOKUP($D11,'m kvalifikacije žrebna lista'!$A$7:$R$38,14))</f>
        <v/>
      </c>
      <c r="AH11" s="1431">
        <v>5</v>
      </c>
      <c r="AI11" s="1431" t="str">
        <f>UPPER(IF($D11="","",VLOOKUP($D11,'m kvalifikacije žrebna lista'!$A$7:$R$78,3)))</f>
        <v/>
      </c>
      <c r="AJ11" s="1431" t="str">
        <f>PROPER(IF($D11="","",VLOOKUP($D11,'m kvalifikacije žrebna lista'!$A$7:$R$78,4)))</f>
        <v/>
      </c>
      <c r="AK11" s="1438" t="str">
        <f>IF($W$11="","",IF($S11&lt;&gt;$C11,"",IF(OR($J12="bb",$J12=""),"0",$T12)))</f>
        <v/>
      </c>
      <c r="AL11" s="1438" t="str">
        <f>IF($W$11="","",IF($S$12&lt;&gt;$C11,"",IF(OR($L$13="bb",$L$13=""),"0",$K$13)))</f>
        <v/>
      </c>
      <c r="AM11" s="1438" t="str">
        <f>IF($W$11="","",IF($S$10&lt;&gt;$C11,"",IF(OR($N$11="bb",$N$11=""),"0",$M$8)))</f>
        <v/>
      </c>
      <c r="AN11" s="1433" t="str">
        <f>IF($W11="","",IF(AND($R$65=1,$S$18=$S$12,$S$12=$S$11,$S$11=$C$11),0.3,IF(AND($R$65=2,$S$18=$S$12,$S$12=$S$11,$S$11=$C$11),0.2,IF(AND($R$65=3,$S$18=$S$12,$S$12=$S$11,$S$11=$C$11),0.1,"0"))))</f>
        <v/>
      </c>
      <c r="AO11" s="1433"/>
      <c r="AP11" s="1433"/>
      <c r="AQ11" s="1450">
        <f t="shared" si="1"/>
        <v>0</v>
      </c>
      <c r="AR11" s="1430"/>
      <c r="AS11" s="1431">
        <v>5</v>
      </c>
      <c r="AT11" s="1431" t="str">
        <f>UPPER(IF($D11="","",VLOOKUP($D11,'m kvalifikacije žrebna lista'!$A$7:$R$78,3)))</f>
        <v/>
      </c>
      <c r="AU11" s="1431" t="str">
        <f>PROPER(IF($D11="","",VLOOKUP($D11,'m kvalifikacije žrebna lista'!$A$7:$R$78,4)))</f>
        <v/>
      </c>
      <c r="AV11" s="1450">
        <f t="shared" si="3"/>
        <v>0</v>
      </c>
      <c r="AW11" s="1430"/>
    </row>
    <row r="12" spans="1:49" s="33" customFormat="1" ht="9.6" customHeight="1">
      <c r="A12" s="501" t="s">
        <v>8</v>
      </c>
      <c r="B12" s="101" t="str">
        <f>UPPER(IF($D12="","",VLOOKUP($D12,'m kvalifikacije žrebna lista'!$A$7:$R$70,17)))</f>
        <v/>
      </c>
      <c r="C12" s="101" t="str">
        <f>IF(D12="","",VLOOKUP(D12,'m kvalifikacije žrebna lista'!$A$7:$R$70,2))</f>
        <v/>
      </c>
      <c r="D12" s="102"/>
      <c r="E12" s="118" t="str">
        <f>UPPER(IF($D12="","",VLOOKUP($D12,'m kvalifikacije žrebna lista'!$A$7:$R$70,3)))</f>
        <v/>
      </c>
      <c r="F12" s="118" t="str">
        <f>PROPER(IF($D12="","",VLOOKUP($D12,'m kvalifikacije žrebna lista'!$A$7:$R$70,4)))</f>
        <v/>
      </c>
      <c r="G12" s="118"/>
      <c r="H12" s="118" t="str">
        <f>UPPER(IF($D12="","",VLOOKUP($D12,'m kvalifikacije žrebna lista'!$A$7:$R$70,5)))</f>
        <v/>
      </c>
      <c r="I12" s="925"/>
      <c r="J12" s="1404"/>
      <c r="K12" s="115"/>
      <c r="L12" s="116" t="str">
        <f>UPPER(IF(OR(K12="a",K12="as"),J11,IF(OR(K12="b",K12="bs"),J13,)))</f>
        <v/>
      </c>
      <c r="M12" s="1132">
        <f>IF(OR(K12="a",K12="as"),K11,IF(OR(K12="b",K12="bs"),K13,))</f>
        <v>0</v>
      </c>
      <c r="N12" s="122"/>
      <c r="O12" s="122"/>
      <c r="P12" s="122"/>
      <c r="Q12" s="122"/>
      <c r="R12" s="122"/>
      <c r="S12" s="982" t="str">
        <f>IF(OR(K12="a",K12="as"),S11,IF(OR(K12="b",K12="bs"),S13,""))</f>
        <v/>
      </c>
      <c r="T12" s="982" t="str">
        <f>IF($D12="","",VLOOKUP($D12,'m kvalifikacije žrebna lista'!$A$7:$R$38,14))</f>
        <v/>
      </c>
      <c r="U12" s="117" t="str">
        <f>'glavni sodniki'!P26</f>
        <v xml:space="preserve"> </v>
      </c>
      <c r="V12" s="886">
        <v>6</v>
      </c>
      <c r="W12" s="886" t="str">
        <f>UPPER(IF($D12="","",VLOOKUP($D12,'m kvalifikacije žrebna lista'!$A$7:$R$78,3)))</f>
        <v/>
      </c>
      <c r="X12" s="886" t="str">
        <f>PROPER(IF($D12="","",VLOOKUP($D12,'m kvalifikacije žrebna lista'!$A$7:$R$78,4)))</f>
        <v/>
      </c>
      <c r="Y12" s="888" t="str">
        <f t="shared" si="0"/>
        <v/>
      </c>
      <c r="Z12" s="902" t="str">
        <f>IF($W12="","",IF(AND($R$65=1,$S11=$C12),3,IF(AND($R$65=2,$S11=$C12),2,IF(AND($R$65=3,$S11=$C12),1,""))))</f>
        <v/>
      </c>
      <c r="AA12" s="902" t="str">
        <f>IF($W12="","",IF(AND($R$65=1,$S$12=$S$11,$S$11=$C$12),3,IF(AND($R$65=2,$S$12=$S$11,$S$11=$C$12),2,IF(AND($R$65=3,$S$12=$S$11,$S$11=$C$12),1,""))))</f>
        <v/>
      </c>
      <c r="AB12" s="888" t="str">
        <f>IF($W12="","",IF(AND($R$65=1,$S$10=$S$12,$S$12=$S$11,$S$11=$C$12),3,IF(AND($R$65=2,$S$10=$S$12,$S$12=$S$11,$S$11=$C$12),2,IF(AND($R$65=3,$S$10=$S$12,$S$12=$S$11,$S$11=$C$12),1,""))))</f>
        <v/>
      </c>
      <c r="AC12" s="888"/>
      <c r="AD12" s="888"/>
      <c r="AE12" s="1008">
        <f t="shared" si="2"/>
        <v>0</v>
      </c>
      <c r="AG12" s="982" t="str">
        <f>IF($D12="","",VLOOKUP($D12,'m kvalifikacije žrebna lista'!$A$7:$R$38,14))</f>
        <v/>
      </c>
      <c r="AH12" s="1431">
        <v>6</v>
      </c>
      <c r="AI12" s="1431" t="str">
        <f>UPPER(IF($D12="","",VLOOKUP($D12,'m kvalifikacije žrebna lista'!$A$7:$R$78,3)))</f>
        <v/>
      </c>
      <c r="AJ12" s="1431" t="str">
        <f>PROPER(IF($D12="","",VLOOKUP($D12,'m kvalifikacije žrebna lista'!$A$7:$R$78,4)))</f>
        <v/>
      </c>
      <c r="AK12" s="1438" t="str">
        <f>IF($W$12="","",IF($S11&lt;&gt;$C12,"",IF(OR($J12="bb",$J12=""),"0",$T11)))</f>
        <v/>
      </c>
      <c r="AL12" s="1438" t="str">
        <f>IF($W$12="","",IF($S$12&lt;&gt;$C12,"",IF(OR($L$13="bb",$L$13=""),"0",$K$13)))</f>
        <v/>
      </c>
      <c r="AM12" s="1438" t="str">
        <f>IF($W$12="","",IF($S$10&lt;&gt;$C12,"",IF(OR($N$11="bb",$N$11=""),"0",$M$8)))</f>
        <v/>
      </c>
      <c r="AN12" s="1433" t="str">
        <f>IF($W12="","",IF(AND($R$65=1,$S$18=$S$12,$S$12=$S$11,$S$11=$C$12),0.3,IF(AND($R$65=2,$S$18=$S$12,$S$12=$S$11,$S$11=$C$12),0.2,IF(AND($R$65=3,$S$18=$S$12,$S$12=$S$11,$S$11=$C$12),0.1,"0"))))</f>
        <v/>
      </c>
      <c r="AO12" s="1433"/>
      <c r="AP12" s="1433"/>
      <c r="AQ12" s="1450">
        <f t="shared" si="1"/>
        <v>0</v>
      </c>
      <c r="AR12" s="1430"/>
      <c r="AS12" s="1431">
        <v>6</v>
      </c>
      <c r="AT12" s="1431" t="str">
        <f>UPPER(IF($D12="","",VLOOKUP($D12,'m kvalifikacije žrebna lista'!$A$7:$R$78,3)))</f>
        <v/>
      </c>
      <c r="AU12" s="1431" t="str">
        <f>PROPER(IF($D12="","",VLOOKUP($D12,'m kvalifikacije žrebna lista'!$A$7:$R$78,4)))</f>
        <v/>
      </c>
      <c r="AV12" s="1450">
        <f t="shared" si="3"/>
        <v>0</v>
      </c>
      <c r="AW12" s="1430"/>
    </row>
    <row r="13" spans="1:49" s="33" customFormat="1" ht="9.6" customHeight="1">
      <c r="A13" s="504" t="s">
        <v>9</v>
      </c>
      <c r="B13" s="101" t="str">
        <f>UPPER(IF($D13="","",VLOOKUP($D13,'m kvalifikacije žrebna lista'!$A$7:$R$70,17)))</f>
        <v/>
      </c>
      <c r="C13" s="101" t="str">
        <f>IF(D13="","",VLOOKUP(D13,'m kvalifikacije žrebna lista'!$A$7:$R$70,2))</f>
        <v/>
      </c>
      <c r="D13" s="102"/>
      <c r="E13" s="118" t="str">
        <f>UPPER(IF($D13="","",VLOOKUP($D13,'m kvalifikacije žrebna lista'!$A$7:$R$70,3)))</f>
        <v/>
      </c>
      <c r="F13" s="118" t="str">
        <f>PROPER(IF($D13="","",VLOOKUP($D13,'m kvalifikacije žrebna lista'!$A$7:$R$70,4)))</f>
        <v/>
      </c>
      <c r="G13" s="118"/>
      <c r="H13" s="118" t="str">
        <f>UPPER(IF($D13="","",VLOOKUP($D13,'m kvalifikacije žrebna lista'!$A$7:$R$70,5)))</f>
        <v/>
      </c>
      <c r="I13" s="924"/>
      <c r="J13" s="116" t="str">
        <f>UPPER(IF(OR(I14="a",I14="as"),E13,IF(OR(I14="b",I14="bs"),E14,)))</f>
        <v/>
      </c>
      <c r="K13" s="996">
        <f>IF(OR(I14="a",I14="as"),T13,IF(OR(I14="b",I14="bs"),T14,))</f>
        <v>0</v>
      </c>
      <c r="L13" s="104"/>
      <c r="M13" s="937"/>
      <c r="N13" s="122"/>
      <c r="O13" s="122"/>
      <c r="P13" s="122"/>
      <c r="Q13" s="122"/>
      <c r="R13" s="122"/>
      <c r="S13" s="982" t="str">
        <f>IF(OR(I14="a",I14="as"),C13,IF(OR(I14="b",I14="bs"),C14,""))</f>
        <v/>
      </c>
      <c r="T13" s="982" t="str">
        <f>IF($D13="","",VLOOKUP($D13,'m kvalifikacije žrebna lista'!$A$7:$R$38,14))</f>
        <v/>
      </c>
      <c r="U13" s="117" t="str">
        <f>'glavni sodniki'!P27</f>
        <v xml:space="preserve"> </v>
      </c>
      <c r="V13" s="620">
        <v>7</v>
      </c>
      <c r="W13" s="620" t="str">
        <f>UPPER(IF($D13="","",VLOOKUP($D13,'m kvalifikacije žrebna lista'!$A$7:$R$78,3)))</f>
        <v/>
      </c>
      <c r="X13" s="620" t="str">
        <f>PROPER(IF($D13="","",VLOOKUP($D13,'m kvalifikacije žrebna lista'!$A$7:$R$78,4)))</f>
        <v/>
      </c>
      <c r="Y13" s="403" t="str">
        <f t="shared" si="0"/>
        <v/>
      </c>
      <c r="Z13" s="900" t="str">
        <f>IF($W13="","",IF(AND($R$65=1,$S13=$C13),3,IF(AND($R$65=2,$S13=$C13),2,IF(AND($R$65=3,$S13=$C13),1,""))))</f>
        <v/>
      </c>
      <c r="AA13" s="900" t="str">
        <f>IF($W13="","",IF(AND($R$65=1,$S$12=$S$13,$S$13=$C$13),3,IF(AND($R$65=2,$S$12=$S$13,$S$13=$C$13),2,IF(AND($R$65=3,$S$12=$S$13,$S$13=$C$13),1,""))))</f>
        <v/>
      </c>
      <c r="AB13" s="403" t="str">
        <f>IF($W13="","",IF(AND($R$65=1,$S$10=$S$12,$S$12=$S$13,$S$13=$C$13),3,IF(AND($R$65=2,$S$10=$S$12,$S$12=$S$13,$S$13=$C$13),2,IF(AND($R$65=3,$S$10=$S$12,$S$12=$S$13,$S$13=$C$13),1,""))))</f>
        <v/>
      </c>
      <c r="AC13" s="403"/>
      <c r="AD13" s="403"/>
      <c r="AE13" s="1007">
        <f t="shared" si="2"/>
        <v>0</v>
      </c>
      <c r="AG13" s="982" t="str">
        <f>IF($D13="","",VLOOKUP($D13,'m kvalifikacije žrebna lista'!$A$7:$R$38,14))</f>
        <v/>
      </c>
      <c r="AH13" s="1431">
        <v>7</v>
      </c>
      <c r="AI13" s="1431" t="str">
        <f>UPPER(IF($D13="","",VLOOKUP($D13,'m kvalifikacije žrebna lista'!$A$7:$R$78,3)))</f>
        <v/>
      </c>
      <c r="AJ13" s="1431" t="str">
        <f>PROPER(IF($D13="","",VLOOKUP($D13,'m kvalifikacije žrebna lista'!$A$7:$R$78,4)))</f>
        <v/>
      </c>
      <c r="AK13" s="1438" t="str">
        <f>IF($W$13="","",IF($S13&lt;&gt;$C13,"",IF(OR($J14="bb",$J14=""),"0",$T14)))</f>
        <v/>
      </c>
      <c r="AL13" s="1438" t="str">
        <f>IF($W$13="","",IF($S$12&lt;&gt;$C13,"",IF(OR($L$13="bb",$L$13=""),"0",$K$11)))</f>
        <v/>
      </c>
      <c r="AM13" s="1438" t="str">
        <f>IF($W$13="","",IF($S$10&lt;&gt;$C13,"",IF(OR($N$11="bb",$N$11=""),"0",$M$8)))</f>
        <v/>
      </c>
      <c r="AN13" s="1433" t="str">
        <f>IF($W13="","",IF(AND($R$65=1,$S$18=$S$12,$S$12=$S$13,$S$13=$C$13),0.3,IF(AND($R$65=2,$S$18=$S$12,$S$12=$S$13,$S$13=$C$13),0.2,IF(AND($R$65=3,$S$18=$S$12,$S$12=$S$13,$S$13=$C$13),0.1,"0"))))</f>
        <v/>
      </c>
      <c r="AO13" s="1433"/>
      <c r="AP13" s="1433"/>
      <c r="AQ13" s="1450">
        <f t="shared" si="1"/>
        <v>0</v>
      </c>
      <c r="AR13" s="1430"/>
      <c r="AS13" s="1431">
        <v>7</v>
      </c>
      <c r="AT13" s="1431" t="str">
        <f>UPPER(IF($D13="","",VLOOKUP($D13,'m kvalifikacije žrebna lista'!$A$7:$R$78,3)))</f>
        <v/>
      </c>
      <c r="AU13" s="1431" t="str">
        <f>PROPER(IF($D13="","",VLOOKUP($D13,'m kvalifikacije žrebna lista'!$A$7:$R$78,4)))</f>
        <v/>
      </c>
      <c r="AV13" s="1450">
        <f t="shared" si="3"/>
        <v>0</v>
      </c>
      <c r="AW13" s="1430"/>
    </row>
    <row r="14" spans="1:49" s="33" customFormat="1" ht="9.6" customHeight="1">
      <c r="A14" s="501" t="s">
        <v>10</v>
      </c>
      <c r="B14" s="101" t="str">
        <f>UPPER(IF($D14="","",VLOOKUP($D14,'m kvalifikacije žrebna lista'!$A$7:$R$70,17)))</f>
        <v/>
      </c>
      <c r="C14" s="101" t="str">
        <f>IF(D14="","",VLOOKUP(D14,'m kvalifikacije žrebna lista'!$A$7:$R$70,2))</f>
        <v/>
      </c>
      <c r="D14" s="102"/>
      <c r="E14" s="118" t="str">
        <f>UPPER(IF($D14="","",VLOOKUP($D14,'m kvalifikacije žrebna lista'!$A$7:$R$70,3)))</f>
        <v/>
      </c>
      <c r="F14" s="118" t="str">
        <f>PROPER(IF($D14="","",VLOOKUP($D14,'m kvalifikacije žrebna lista'!$A$7:$R$70,4)))</f>
        <v/>
      </c>
      <c r="G14" s="103"/>
      <c r="H14" s="118" t="str">
        <f>UPPER(IF($D14="","",VLOOKUP($D14,'m kvalifikacije žrebna lista'!$A$7:$R$70,5)))</f>
        <v/>
      </c>
      <c r="I14" s="925"/>
      <c r="J14" s="1404"/>
      <c r="K14" s="937"/>
      <c r="L14" s="122"/>
      <c r="M14" s="999"/>
      <c r="N14" s="122"/>
      <c r="O14" s="122"/>
      <c r="P14" s="122"/>
      <c r="Q14" s="122"/>
      <c r="R14" s="122"/>
      <c r="S14" s="982"/>
      <c r="T14" s="982" t="str">
        <f>IF($D14="","",VLOOKUP($D14,'m kvalifikacije žrebna lista'!$A$7:$R$38,14))</f>
        <v/>
      </c>
      <c r="U14" s="117" t="str">
        <f>'glavni sodniki'!P28</f>
        <v xml:space="preserve"> </v>
      </c>
      <c r="V14" s="886">
        <v>8</v>
      </c>
      <c r="W14" s="886" t="str">
        <f>UPPER(IF($D14="","",VLOOKUP($D14,'m kvalifikacije žrebna lista'!$A$7:$R$78,3)))</f>
        <v/>
      </c>
      <c r="X14" s="886" t="str">
        <f>PROPER(IF($D14="","",VLOOKUP($D14,'m kvalifikacije žrebna lista'!$A$7:$R$78,4)))</f>
        <v/>
      </c>
      <c r="Y14" s="888" t="str">
        <f t="shared" si="0"/>
        <v/>
      </c>
      <c r="Z14" s="902" t="str">
        <f>IF($W14="","",IF(AND($R$65=1,$S13=$C14),3,IF(AND($R$65=2,$S13=$C14),2,IF(AND($R$65=3,$S13=$C14),1,""))))</f>
        <v/>
      </c>
      <c r="AA14" s="902" t="str">
        <f>IF($W14="","",IF(AND($R$65=1,$S$12=$S$13,$S$13=$C$14),3,IF(AND($R$65=2,$S$12=$S$13,$S$13=$C$14),2,IF(AND($R$65=3,$S$12=$S$13,$S$13=$C$14),1,""))))</f>
        <v/>
      </c>
      <c r="AB14" s="902" t="str">
        <f>IF($W14="","",IF(AND($R$65=1,$S$10=$S$12,$S$12=$S$13,$S$13=$C$14),3,IF(AND($R$65=2,$S$10=$S$12,$S$12=$S$13,$S$13=$C$14),2,IF(AND($R$65=3,$S$10=$S$12,$S$12=$S$13,$S$13=$C$14),1,""))))</f>
        <v/>
      </c>
      <c r="AC14" s="888"/>
      <c r="AD14" s="888"/>
      <c r="AE14" s="1008">
        <f t="shared" si="2"/>
        <v>0</v>
      </c>
      <c r="AG14" s="982" t="str">
        <f>IF($D14="","",VLOOKUP($D14,'m kvalifikacije žrebna lista'!$A$7:$R$38,14))</f>
        <v/>
      </c>
      <c r="AH14" s="1431">
        <v>8</v>
      </c>
      <c r="AI14" s="1431" t="str">
        <f>UPPER(IF($D14="","",VLOOKUP($D14,'m kvalifikacije žrebna lista'!$A$7:$R$78,3)))</f>
        <v/>
      </c>
      <c r="AJ14" s="1431" t="str">
        <f>PROPER(IF($D14="","",VLOOKUP($D14,'m kvalifikacije žrebna lista'!$A$7:$R$78,4)))</f>
        <v/>
      </c>
      <c r="AK14" s="1438" t="str">
        <f>IF($W$14="","",IF($S13&lt;&gt;$C14,"",IF(OR($J14="bb",$J14=""),"0",$T13)))</f>
        <v/>
      </c>
      <c r="AL14" s="1438" t="str">
        <f>IF($W$14="","",IF($S$12&lt;&gt;$C14,"",IF(OR($L$13="bb",$L$13=""),"0",$K$11)))</f>
        <v/>
      </c>
      <c r="AM14" s="1438" t="str">
        <f>IF($W$14="","",IF($S$10&lt;&gt;$C14,"",IF(OR($N$11="bb",$N$11=""),"0",$M$8)))</f>
        <v/>
      </c>
      <c r="AN14" s="1452" t="str">
        <f>IF($W14="","",IF(AND($R$65=1,$S$18=$S$12,$S$12=$S$13,$S$13=$C$14),0.3,IF(AND($R$65=2,$S$18=$S$12,$S$12=$S$13,$S$13=$C$14),0.2,IF(AND($R$65=3,$S$18=$S$12,$S$12=$S$13,$S$13=$C$14),0.1,"0"))))</f>
        <v/>
      </c>
      <c r="AO14" s="1433"/>
      <c r="AP14" s="1433"/>
      <c r="AQ14" s="1450">
        <f t="shared" si="1"/>
        <v>0</v>
      </c>
      <c r="AR14" s="1430"/>
      <c r="AS14" s="1431">
        <v>8</v>
      </c>
      <c r="AT14" s="1431" t="str">
        <f>UPPER(IF($D14="","",VLOOKUP($D14,'m kvalifikacije žrebna lista'!$A$7:$R$78,3)))</f>
        <v/>
      </c>
      <c r="AU14" s="1431" t="str">
        <f>PROPER(IF($D14="","",VLOOKUP($D14,'m kvalifikacije žrebna lista'!$A$7:$R$78,4)))</f>
        <v/>
      </c>
      <c r="AV14" s="1450">
        <f t="shared" si="3"/>
        <v>0</v>
      </c>
      <c r="AW14" s="1430"/>
    </row>
    <row r="15" spans="1:49" s="33" customFormat="1" ht="9.6" customHeight="1">
      <c r="A15" s="500" t="s">
        <v>11</v>
      </c>
      <c r="B15" s="103" t="str">
        <f>UPPER(IF($D15="","",VLOOKUP($D15,'m kvalifikacije žrebna lista'!$A$7:$R$70,17)))</f>
        <v/>
      </c>
      <c r="C15" s="103" t="str">
        <f>IF(D15="","",VLOOKUP(D15,'m kvalifikacije žrebna lista'!$A$7:$R$70,2))</f>
        <v/>
      </c>
      <c r="D15" s="102"/>
      <c r="E15" s="103" t="str">
        <f>UPPER(IF($D15="","",VLOOKUP($D15,'m kvalifikacije žrebna lista'!$A$7:$R$70,3)))</f>
        <v/>
      </c>
      <c r="F15" s="103" t="str">
        <f>PROPER(IF($D15="","",VLOOKUP($D15,'m kvalifikacije žrebna lista'!$A$7:$R$70,4)))</f>
        <v/>
      </c>
      <c r="G15" s="103"/>
      <c r="H15" s="103" t="str">
        <f>UPPER(IF($D15="","",VLOOKUP($D15,'m kvalifikacije žrebna lista'!$A$7:$R$70,5)))</f>
        <v/>
      </c>
      <c r="I15" s="924"/>
      <c r="J15" s="116" t="str">
        <f>UPPER(IF(OR(I16="a",I16="as"),E15,IF(OR(I16="b",I16="bs"),E16,)))</f>
        <v/>
      </c>
      <c r="K15" s="994">
        <f>IF(OR(I16="a",I16="as"),T15,IF(OR(I16="b",I16="bs"),T16,))</f>
        <v>0</v>
      </c>
      <c r="L15" s="122"/>
      <c r="M15" s="937"/>
      <c r="N15" s="122"/>
      <c r="O15" s="122"/>
      <c r="P15" s="122"/>
      <c r="Q15" s="122"/>
      <c r="R15" s="122"/>
      <c r="S15" s="982" t="str">
        <f>IF(OR(I16="a",I16="as"),C15,IF(OR(I16="b",I16="bs"),C16,""))</f>
        <v/>
      </c>
      <c r="T15" s="982" t="str">
        <f>IF($D15="","",VLOOKUP($D15,'m kvalifikacije žrebna lista'!$A$7:$R$38,14))</f>
        <v/>
      </c>
      <c r="U15" s="117" t="str">
        <f>'glavni sodniki'!P29</f>
        <v xml:space="preserve"> </v>
      </c>
      <c r="V15" s="620">
        <v>9</v>
      </c>
      <c r="W15" s="620" t="str">
        <f>UPPER(IF($D15="","",VLOOKUP($D15,'m kvalifikacije žrebna lista'!$A$7:$R$78,3)))</f>
        <v/>
      </c>
      <c r="X15" s="620" t="str">
        <f>PROPER(IF($D15="","",VLOOKUP($D15,'m kvalifikacije žrebna lista'!$A$7:$R$78,4)))</f>
        <v/>
      </c>
      <c r="Y15" s="403" t="str">
        <f t="shared" si="0"/>
        <v/>
      </c>
      <c r="Z15" s="900" t="str">
        <f>IF($W15="","",IF(AND($R$65=1,$S15=$C15),3,IF(AND($R$65=2,$S15=$C15),2,IF(AND($R$65=3,$S15=$C15),1,""))))</f>
        <v/>
      </c>
      <c r="AA15" s="900" t="str">
        <f>IF($W15="","",IF(AND($R$65=1,$S$16=$S$15,$S$15=$C$15),3,IF(AND($R$65=2,$S$16=$S$15,$S$15=$C$15),2,IF(AND($R$65=3,$S$16=$S$15,$S$15=$C$15),1,""))))</f>
        <v/>
      </c>
      <c r="AB15" s="403" t="str">
        <f>IF($W15="","",IF(AND($R$65=1,$S$18=$S$16,$S$16=$S$15,$S$15=$C$15),3,IF(AND($R$65=2,$S$18=$S$16,$S$16=$S$15,$S$15=$C$15),2,IF(AND($R$65=3,$S$18=$S$16,$S$16=$S$15,$S$15=$C$15),1,""))))</f>
        <v/>
      </c>
      <c r="AC15" s="403"/>
      <c r="AD15" s="403"/>
      <c r="AE15" s="1007">
        <f t="shared" si="2"/>
        <v>0</v>
      </c>
      <c r="AG15" s="982" t="str">
        <f>IF($D15="","",VLOOKUP($D15,'m kvalifikacije žrebna lista'!$A$7:$R$38,14))</f>
        <v/>
      </c>
      <c r="AH15" s="1431">
        <v>9</v>
      </c>
      <c r="AI15" s="1431" t="str">
        <f>UPPER(IF($D15="","",VLOOKUP($D15,'m kvalifikacije žrebna lista'!$A$7:$R$78,3)))</f>
        <v/>
      </c>
      <c r="AJ15" s="1431" t="str">
        <f>PROPER(IF($D15="","",VLOOKUP($D15,'m kvalifikacije žrebna lista'!$A$7:$R$78,4)))</f>
        <v/>
      </c>
      <c r="AK15" s="1438" t="str">
        <f>IF($W$15="","",IF($S15&lt;&gt;$C15,"",IF(OR($J16="bb",$J16=""),"0",$T16)))</f>
        <v/>
      </c>
      <c r="AL15" s="1438" t="str">
        <f>IF($W$15="","",IF($S$16&lt;&gt;$C15,"",IF(OR($L$17="bb",$L$17=""),"0",$K$17)))</f>
        <v/>
      </c>
      <c r="AM15" s="1438" t="str">
        <f>IF($W$15="","",IF($S$18&lt;&gt;$C15,"",IF(OR($N$19="bb",$N$19=""),"0",$M$20)))</f>
        <v/>
      </c>
      <c r="AN15" s="1433" t="str">
        <f>IF($W15="","",IF(AND($R$65=1,$S$18=$S$16,$S$16=$S$15,$S$15=$C$15),0.3,IF(AND($R$65=2,,$S$18=$S$16,$S$16=$S$15,$S$15=$C$15),0.2,IF(AND($R$65=3,,$S$18=$S$16,$S$16=$S$15,$S$15=$C$15),0.1,"0"))))</f>
        <v/>
      </c>
      <c r="AO15" s="1433"/>
      <c r="AP15" s="1433"/>
      <c r="AQ15" s="1450">
        <f t="shared" si="1"/>
        <v>0</v>
      </c>
      <c r="AR15" s="1430"/>
      <c r="AS15" s="1431">
        <v>9</v>
      </c>
      <c r="AT15" s="1431" t="str">
        <f>UPPER(IF($D15="","",VLOOKUP($D15,'m kvalifikacije žrebna lista'!$A$7:$R$78,3)))</f>
        <v/>
      </c>
      <c r="AU15" s="1431" t="str">
        <f>PROPER(IF($D15="","",VLOOKUP($D15,'m kvalifikacije žrebna lista'!$A$7:$R$78,4)))</f>
        <v/>
      </c>
      <c r="AV15" s="1450">
        <f t="shared" si="3"/>
        <v>0</v>
      </c>
      <c r="AW15" s="1430"/>
    </row>
    <row r="16" spans="1:49" s="33" customFormat="1" ht="9.6" customHeight="1" thickBot="1">
      <c r="A16" s="504" t="s">
        <v>12</v>
      </c>
      <c r="B16" s="101" t="str">
        <f>UPPER(IF($D16="","",VLOOKUP($D16,'m kvalifikacije žrebna lista'!$A$7:$R$70,17)))</f>
        <v/>
      </c>
      <c r="C16" s="101" t="str">
        <f>IF(D16="","",VLOOKUP(D16,'m kvalifikacije žrebna lista'!$A$7:$R$70,2))</f>
        <v/>
      </c>
      <c r="D16" s="102"/>
      <c r="E16" s="118" t="str">
        <f>UPPER(IF($D16="","",VLOOKUP($D16,'m kvalifikacije žrebna lista'!$A$7:$R$70,3)))</f>
        <v/>
      </c>
      <c r="F16" s="118" t="str">
        <f>PROPER(IF($D16="","",VLOOKUP($D16,'m kvalifikacije žrebna lista'!$A$7:$R$70,4)))</f>
        <v/>
      </c>
      <c r="G16" s="118"/>
      <c r="H16" s="118" t="str">
        <f>UPPER(IF($D16="","",VLOOKUP($D16,'m kvalifikacije žrebna lista'!$A$7:$R$70,5)))</f>
        <v/>
      </c>
      <c r="I16" s="925"/>
      <c r="J16" s="1404"/>
      <c r="K16" s="115"/>
      <c r="L16" s="116" t="str">
        <f>UPPER(IF(OR(K16="a",K16="as"),J15,IF(OR(K16="b",K16="bs"),J17,)))</f>
        <v/>
      </c>
      <c r="M16" s="994">
        <f>IF(OR(K16="a",K16="as"),K15,IF(OR(K16="b",K16="bs"),K17,))</f>
        <v>0</v>
      </c>
      <c r="N16" s="122"/>
      <c r="O16" s="122"/>
      <c r="P16" s="122"/>
      <c r="Q16" s="122"/>
      <c r="R16" s="122"/>
      <c r="S16" s="982" t="str">
        <f>IF(OR(K16="a",K16="as"),S15,IF(OR(K16="b",K16="bs"),S17,""))</f>
        <v/>
      </c>
      <c r="T16" s="982" t="str">
        <f>IF($D16="","",VLOOKUP($D16,'m kvalifikacije žrebna lista'!$A$7:$R$38,14))</f>
        <v/>
      </c>
      <c r="U16" s="124" t="str">
        <f>'glavni sodniki'!P30</f>
        <v>Brez sodnika</v>
      </c>
      <c r="V16" s="886">
        <v>10</v>
      </c>
      <c r="W16" s="886" t="str">
        <f>UPPER(IF($D16="","",VLOOKUP($D16,'m kvalifikacije žrebna lista'!$A$7:$R$78,3)))</f>
        <v/>
      </c>
      <c r="X16" s="886" t="str">
        <f>PROPER(IF($D16="","",VLOOKUP($D16,'m kvalifikacije žrebna lista'!$A$7:$R$78,4)))</f>
        <v/>
      </c>
      <c r="Y16" s="888" t="str">
        <f t="shared" si="0"/>
        <v/>
      </c>
      <c r="Z16" s="902" t="str">
        <f>IF($W16="","",IF(AND($R$65=1,$S15=$C16),3,IF(AND($R$65=2,$S15=$C16),2,IF(AND($R$65=3,$S15=$C16),1,""))))</f>
        <v/>
      </c>
      <c r="AA16" s="902" t="str">
        <f>IF($W16="","",IF(AND($R$65=1,$S$16=$S$15,$S$15=$C$16),3,IF(AND($R$65=2,$S$16=$S$15,$S$15=$C$16),2,IF(AND($R$65=3,$S$16=$S$15,$S$15=$C$16),1,""))))</f>
        <v/>
      </c>
      <c r="AB16" s="888" t="str">
        <f>IF($W16="","",IF(AND($R$65=1,$S$18=$S$16,$S$16=$S$15,$S$15=$C$16),3,IF(AND($R$65=2,$S$18=$S$16,$S$16=$S$15,$S$15=$C$16),2,IF(AND($R$65=3,$S$18=$S$16,$S$16=$S$15,$S$15=$C$16),1,""))))</f>
        <v/>
      </c>
      <c r="AC16" s="888"/>
      <c r="AD16" s="888"/>
      <c r="AE16" s="1008">
        <f t="shared" si="2"/>
        <v>0</v>
      </c>
      <c r="AG16" s="982" t="str">
        <f>IF($D16="","",VLOOKUP($D16,'m kvalifikacije žrebna lista'!$A$7:$R$38,14))</f>
        <v/>
      </c>
      <c r="AH16" s="1431">
        <v>10</v>
      </c>
      <c r="AI16" s="1431" t="str">
        <f>UPPER(IF($D16="","",VLOOKUP($D16,'m kvalifikacije žrebna lista'!$A$7:$R$78,3)))</f>
        <v/>
      </c>
      <c r="AJ16" s="1431" t="str">
        <f>PROPER(IF($D16="","",VLOOKUP($D16,'m kvalifikacije žrebna lista'!$A$7:$R$78,4)))</f>
        <v/>
      </c>
      <c r="AK16" s="1438" t="str">
        <f>IF($W$16="","",IF($S15&lt;&gt;$C16,"",IF(OR($J16="bb",$J16=""),"0",$T15)))</f>
        <v/>
      </c>
      <c r="AL16" s="1438" t="str">
        <f>IF($W$16="","",IF($S$16&lt;&gt;$C16,"",IF(OR($L$17="bb",$L$17=""),"0",$K$17)))</f>
        <v/>
      </c>
      <c r="AM16" s="1438" t="str">
        <f>IF($W$16="","",IF($S$18&lt;&gt;$C16,"",IF(OR($N$19="bb",$N$19=""),"0",$M$20)))</f>
        <v/>
      </c>
      <c r="AN16" s="1433" t="str">
        <f>IF($W16="","",IF(AND($R$65=1,$S$18=$S$16,$S$16=$S$15,$S$15=$C$16),0.3,IF(AND($R$65=2,$S$18=$S$16,$S$16=$S$15,$S$15=$C$16),0.2,IF(AND($R$65=3,$S$18=$S$16,$S$16=$S$15,$S$15=$C$16),0.1,"0"))))</f>
        <v/>
      </c>
      <c r="AO16" s="1433"/>
      <c r="AP16" s="1433"/>
      <c r="AQ16" s="1450">
        <f t="shared" si="1"/>
        <v>0</v>
      </c>
      <c r="AR16" s="1430"/>
      <c r="AS16" s="1431">
        <v>10</v>
      </c>
      <c r="AT16" s="1431" t="str">
        <f>UPPER(IF($D16="","",VLOOKUP($D16,'m kvalifikacije žrebna lista'!$A$7:$R$78,3)))</f>
        <v/>
      </c>
      <c r="AU16" s="1431" t="str">
        <f>PROPER(IF($D16="","",VLOOKUP($D16,'m kvalifikacije žrebna lista'!$A$7:$R$78,4)))</f>
        <v/>
      </c>
      <c r="AV16" s="1450">
        <f t="shared" si="3"/>
        <v>0</v>
      </c>
      <c r="AW16" s="1430"/>
    </row>
    <row r="17" spans="1:49" s="33" customFormat="1" ht="9.6" customHeight="1">
      <c r="A17" s="501" t="s">
        <v>13</v>
      </c>
      <c r="B17" s="101" t="str">
        <f>UPPER(IF($D17="","",VLOOKUP($D17,'m kvalifikacije žrebna lista'!$A$7:$R$70,17)))</f>
        <v/>
      </c>
      <c r="C17" s="101" t="str">
        <f>IF(D17="","",VLOOKUP(D17,'m kvalifikacije žrebna lista'!$A$7:$R$70,2))</f>
        <v/>
      </c>
      <c r="D17" s="102"/>
      <c r="E17" s="118" t="str">
        <f>UPPER(IF($D17="","",VLOOKUP($D17,'m kvalifikacije žrebna lista'!$A$7:$R$70,3)))</f>
        <v/>
      </c>
      <c r="F17" s="118" t="str">
        <f>PROPER(IF($D17="","",VLOOKUP($D17,'m kvalifikacije žrebna lista'!$A$7:$R$70,4)))</f>
        <v/>
      </c>
      <c r="G17" s="118"/>
      <c r="H17" s="118" t="str">
        <f>UPPER(IF($D17="","",VLOOKUP($D17,'m kvalifikacije žrebna lista'!$A$7:$R$70,5)))</f>
        <v/>
      </c>
      <c r="I17" s="924"/>
      <c r="J17" s="116" t="str">
        <f>UPPER(IF(OR(I18="a",I18="as"),E17,IF(OR(I18="b",I18="bs"),E18,)))</f>
        <v/>
      </c>
      <c r="K17" s="995">
        <f>IF(OR(I18="a",I18="as"),T17,IF(OR(I18="b",I18="bs"),T18,))</f>
        <v>0</v>
      </c>
      <c r="L17" s="1404"/>
      <c r="M17" s="936"/>
      <c r="N17" s="122"/>
      <c r="O17" s="122"/>
      <c r="P17" s="122"/>
      <c r="Q17" s="122"/>
      <c r="R17" s="122"/>
      <c r="S17" s="982" t="str">
        <f>IF(OR(I18="a",I18="as"),C17,IF(OR(I18="b",I18="bs"),C18,""))</f>
        <v/>
      </c>
      <c r="T17" s="982" t="str">
        <f>IF($D17="","",VLOOKUP($D17,'m kvalifikacije žrebna lista'!$A$7:$R$38,14))</f>
        <v/>
      </c>
      <c r="V17" s="620">
        <v>11</v>
      </c>
      <c r="W17" s="620" t="str">
        <f>UPPER(IF($D17="","",VLOOKUP($D17,'m kvalifikacije žrebna lista'!$A$7:$R$78,3)))</f>
        <v/>
      </c>
      <c r="X17" s="620" t="str">
        <f>PROPER(IF($D17="","",VLOOKUP($D17,'m kvalifikacije žrebna lista'!$A$7:$R$78,4)))</f>
        <v/>
      </c>
      <c r="Y17" s="403" t="str">
        <f t="shared" si="0"/>
        <v/>
      </c>
      <c r="Z17" s="900" t="str">
        <f>IF($W17="","",IF(AND($R$65=1,$S17=$C17),3,IF(AND($R$65=2,$S17=$C17),2,IF(AND($R$65=3,$S17=$C17),1,""))))</f>
        <v/>
      </c>
      <c r="AA17" s="900" t="str">
        <f>IF($W17="","",IF(AND($R$65=1,$S$16=$S$17,$S$17=$C$17),3,IF(AND($R$65=2,$S$16=$S$17,$S$17=$C$17),2,IF(AND($R$65=3,$S$16=$S$17,$S$17=$C$17),1,""))))</f>
        <v/>
      </c>
      <c r="AB17" s="403" t="str">
        <f>IF($W17="","",IF(AND($R$65=1,$S$18=$S$16,$S$16=$S$17,$S$17=$C$17),3,IF(AND($R$65=2,$S$18=$S$16,$S$16=$S$17,$S$17=$C$17),2,IF(AND($R$65=3,$S$18=$S$16,$S$16=$S$17,$S$17=$C$17),1,""))))</f>
        <v/>
      </c>
      <c r="AC17" s="403"/>
      <c r="AD17" s="403"/>
      <c r="AE17" s="1007">
        <f t="shared" si="2"/>
        <v>0</v>
      </c>
      <c r="AG17" s="982" t="str">
        <f>IF($D17="","",VLOOKUP($D17,'m kvalifikacije žrebna lista'!$A$7:$R$38,14))</f>
        <v/>
      </c>
      <c r="AH17" s="1431">
        <v>11</v>
      </c>
      <c r="AI17" s="1431" t="str">
        <f>UPPER(IF($D17="","",VLOOKUP($D17,'m kvalifikacije žrebna lista'!$A$7:$R$78,3)))</f>
        <v/>
      </c>
      <c r="AJ17" s="1431" t="str">
        <f>PROPER(IF($D17="","",VLOOKUP($D17,'m kvalifikacije žrebna lista'!$A$7:$R$78,4)))</f>
        <v/>
      </c>
      <c r="AK17" s="1438" t="str">
        <f>IF($W$17="","",IF($S17&lt;&gt;$C17,"",IF(OR($J18="bb",$J18=""),"0",$T18)))</f>
        <v/>
      </c>
      <c r="AL17" s="1438" t="str">
        <f>IF($W$17="","",IF($S$16&lt;&gt;$C17,"",IF(OR($L$17="bb",$L$17=""),"0",$K$15)))</f>
        <v/>
      </c>
      <c r="AM17" s="1438" t="str">
        <f>IF($W$17="","",IF($S$18&lt;&gt;$C17,"",IF(OR($N$19="bb",$N$19=""),"0",$M$20)))</f>
        <v/>
      </c>
      <c r="AN17" s="1433" t="str">
        <f>IF($W17="","",IF(AND($R$65=1,$S$18=$S$16,$S$16=$S$17,$S$17=$C$17),0.3,IF(AND($R$65=2,$S$18=$S$16,$S$16=$S$17,$S$17=$C$17),0.2,IF(AND($R$65=3,$S$18=$S$16,$S$16=$S$17,$S$17=$C$17),0.1,"0"))))</f>
        <v/>
      </c>
      <c r="AO17" s="1433"/>
      <c r="AP17" s="1433"/>
      <c r="AQ17" s="1450">
        <f t="shared" si="1"/>
        <v>0</v>
      </c>
      <c r="AR17" s="1430"/>
      <c r="AS17" s="1431">
        <v>11</v>
      </c>
      <c r="AT17" s="1431" t="str">
        <f>UPPER(IF($D17="","",VLOOKUP($D17,'m kvalifikacije žrebna lista'!$A$7:$R$78,3)))</f>
        <v/>
      </c>
      <c r="AU17" s="1431" t="str">
        <f>PROPER(IF($D17="","",VLOOKUP($D17,'m kvalifikacije žrebna lista'!$A$7:$R$78,4)))</f>
        <v/>
      </c>
      <c r="AV17" s="1450">
        <f t="shared" si="3"/>
        <v>0</v>
      </c>
      <c r="AW17" s="1430"/>
    </row>
    <row r="18" spans="1:49" s="33" customFormat="1" ht="9.6" customHeight="1">
      <c r="A18" s="501" t="s">
        <v>14</v>
      </c>
      <c r="B18" s="101" t="str">
        <f>UPPER(IF($D18="","",VLOOKUP($D18,'m kvalifikacije žrebna lista'!$A$7:$R$70,17)))</f>
        <v/>
      </c>
      <c r="C18" s="101" t="str">
        <f>IF(D18="","",VLOOKUP(D18,'m kvalifikacije žrebna lista'!$A$7:$R$70,2))</f>
        <v/>
      </c>
      <c r="D18" s="102"/>
      <c r="E18" s="118" t="str">
        <f>UPPER(IF($D18="","",VLOOKUP($D18,'m kvalifikacije žrebna lista'!$A$7:$R$70,3)))</f>
        <v/>
      </c>
      <c r="F18" s="118" t="str">
        <f>PROPER(IF($D18="","",VLOOKUP($D18,'m kvalifikacije žrebna lista'!$A$7:$R$70,4)))</f>
        <v/>
      </c>
      <c r="G18" s="118"/>
      <c r="H18" s="118" t="str">
        <f>UPPER(IF($D18="","",VLOOKUP($D18,'m kvalifikacije žrebna lista'!$A$7:$R$70,5)))</f>
        <v/>
      </c>
      <c r="I18" s="925"/>
      <c r="J18" s="1404"/>
      <c r="K18" s="937"/>
      <c r="L18" s="114" t="s">
        <v>151</v>
      </c>
      <c r="M18" s="120"/>
      <c r="N18" s="116" t="str">
        <f>UPPER(IF(OR(M18="a",M18="as"),L16,IF(OR(M18="b",M18="bs"),L20,)))</f>
        <v/>
      </c>
      <c r="O18" s="121"/>
      <c r="P18" s="159"/>
      <c r="Q18" s="122"/>
      <c r="R18" s="122"/>
      <c r="S18" s="982" t="str">
        <f>IF(OR(M18="a",M18="as"),S16,IF(OR(M18="b",M18="bs"),S20,""))</f>
        <v/>
      </c>
      <c r="T18" s="982" t="str">
        <f>IF($D18="","",VLOOKUP($D18,'m kvalifikacije žrebna lista'!$A$7:$R$38,14))</f>
        <v/>
      </c>
      <c r="V18" s="886">
        <v>12</v>
      </c>
      <c r="W18" s="886" t="str">
        <f>UPPER(IF($D18="","",VLOOKUP($D18,'m kvalifikacije žrebna lista'!$A$7:$R$78,3)))</f>
        <v/>
      </c>
      <c r="X18" s="886" t="str">
        <f>PROPER(IF($D18="","",VLOOKUP($D18,'m kvalifikacije žrebna lista'!$A$7:$R$78,4)))</f>
        <v/>
      </c>
      <c r="Y18" s="888" t="str">
        <f t="shared" si="0"/>
        <v/>
      </c>
      <c r="Z18" s="902" t="str">
        <f>IF($W18="","",IF(AND($R$65=1,$S17=$C18),3,IF(AND($R$65=2,$S17=$C18),2,IF(AND($R$65=3,$S17=$C18),1,""))))</f>
        <v/>
      </c>
      <c r="AA18" s="902" t="str">
        <f>IF($W18="","",IF(AND($R$65=1,$S$16=$S$17,$S$17=$C$18),3,IF(AND($R$65=2,$S$16=$S$17,$S$17=$C$18),2,IF(AND($R$65=3,$S$16=$S$17,$S$17=$C$18),1,""))))</f>
        <v/>
      </c>
      <c r="AB18" s="888" t="str">
        <f>IF($W18="","",IF(AND($R$65=1,$S$18=$S$16,$S$16=$S$17,$S$17=$C$18),3,IF(AND($R$65=2,$S$18=$S$16,$S$16=$S$17,$S$17=$C$18),2,IF(AND($R$65=3,$S$18=$S$16,$S$16=$S$17,$S$17=$C$18),1,""))))</f>
        <v/>
      </c>
      <c r="AC18" s="888"/>
      <c r="AD18" s="888"/>
      <c r="AE18" s="1008">
        <f t="shared" si="2"/>
        <v>0</v>
      </c>
      <c r="AG18" s="982" t="str">
        <f>IF($D18="","",VLOOKUP($D18,'m kvalifikacije žrebna lista'!$A$7:$R$38,14))</f>
        <v/>
      </c>
      <c r="AH18" s="1431">
        <v>12</v>
      </c>
      <c r="AI18" s="1431" t="str">
        <f>UPPER(IF($D18="","",VLOOKUP($D18,'m kvalifikacije žrebna lista'!$A$7:$R$78,3)))</f>
        <v/>
      </c>
      <c r="AJ18" s="1431" t="str">
        <f>PROPER(IF($D18="","",VLOOKUP($D18,'m kvalifikacije žrebna lista'!$A$7:$R$78,4)))</f>
        <v/>
      </c>
      <c r="AK18" s="1438" t="str">
        <f>IF($W$18="","",IF($S17&lt;&gt;$C18,"",IF(OR($J18="bb",$J18=""),"0",$T17)))</f>
        <v/>
      </c>
      <c r="AL18" s="1438" t="str">
        <f>IF($W$18="","",IF($S$16&lt;&gt;$C18,"",IF(OR($L$17="bb",$L$17=""),"0",$K$15)))</f>
        <v/>
      </c>
      <c r="AM18" s="1438" t="str">
        <f>IF($W$18="","",IF($S$18&lt;&gt;$C18,"",IF(OR($N$19="bb",$N$19=""),"0",$M$20)))</f>
        <v/>
      </c>
      <c r="AN18" s="1433" t="str">
        <f>IF($W18="","",IF(AND($R$65=1,$S$18=$S$16,$S$16=$S$17,$S$17=$C$18),0.3,IF(AND($R$65=2,$S$18=$S$16,$S$16=$S$17,$S$17=$C$18),0.2,IF(AND($R$65=3,$S$18=$S$16,$S$16=$S$17,$S$17=$C$18),0.1,"0"))))</f>
        <v/>
      </c>
      <c r="AO18" s="1433"/>
      <c r="AP18" s="1433"/>
      <c r="AQ18" s="1450">
        <f t="shared" si="1"/>
        <v>0</v>
      </c>
      <c r="AR18" s="1430"/>
      <c r="AS18" s="1431">
        <v>12</v>
      </c>
      <c r="AT18" s="1431" t="str">
        <f>UPPER(IF($D18="","",VLOOKUP($D18,'m kvalifikacije žrebna lista'!$A$7:$R$78,3)))</f>
        <v/>
      </c>
      <c r="AU18" s="1431" t="str">
        <f>PROPER(IF($D18="","",VLOOKUP($D18,'m kvalifikacije žrebna lista'!$A$7:$R$78,4)))</f>
        <v/>
      </c>
      <c r="AV18" s="1450">
        <f t="shared" si="3"/>
        <v>0</v>
      </c>
      <c r="AW18" s="1430"/>
    </row>
    <row r="19" spans="1:49" s="33" customFormat="1" ht="9.6" customHeight="1">
      <c r="A19" s="501" t="s">
        <v>15</v>
      </c>
      <c r="B19" s="101" t="str">
        <f>UPPER(IF($D19="","",VLOOKUP($D19,'m kvalifikacije žrebna lista'!$A$7:$R$70,17)))</f>
        <v/>
      </c>
      <c r="C19" s="101" t="str">
        <f>IF(D19="","",VLOOKUP(D19,'m kvalifikacije žrebna lista'!$A$7:$R$70,2))</f>
        <v/>
      </c>
      <c r="D19" s="102"/>
      <c r="E19" s="118" t="str">
        <f>UPPER(IF($D19="","",VLOOKUP($D19,'m kvalifikacije žrebna lista'!$A$7:$R$70,3)))</f>
        <v/>
      </c>
      <c r="F19" s="118" t="str">
        <f>PROPER(IF($D19="","",VLOOKUP($D19,'m kvalifikacije žrebna lista'!$A$7:$R$70,4)))</f>
        <v/>
      </c>
      <c r="G19" s="118"/>
      <c r="H19" s="118" t="str">
        <f>UPPER(IF($D19="","",VLOOKUP($D19,'m kvalifikacije žrebna lista'!$A$7:$R$70,5)))</f>
        <v/>
      </c>
      <c r="I19" s="924"/>
      <c r="J19" s="116" t="str">
        <f>UPPER(IF(OR(I20="a",I20="as"),E19,IF(OR(I20="b",I20="bs"),E20,)))</f>
        <v/>
      </c>
      <c r="K19" s="994">
        <f>IF(OR(I20="a",I20="as"),T19,IF(OR(I20="b",I20="bs"),T20,))</f>
        <v>0</v>
      </c>
      <c r="L19" s="134"/>
      <c r="M19" s="997"/>
      <c r="N19" s="1404"/>
      <c r="O19" s="122"/>
      <c r="P19" s="122"/>
      <c r="Q19" s="122"/>
      <c r="R19" s="122"/>
      <c r="S19" s="982" t="str">
        <f>IF(OR(I20="a",I20="as"),C19,IF(OR(I20="b",I20="bs"),C20,""))</f>
        <v/>
      </c>
      <c r="T19" s="982" t="str">
        <f>IF($D19="","",VLOOKUP($D19,'m kvalifikacije žrebna lista'!$A$7:$R$38,14))</f>
        <v/>
      </c>
      <c r="V19" s="620">
        <v>13</v>
      </c>
      <c r="W19" s="620" t="str">
        <f>UPPER(IF($D19="","",VLOOKUP($D19,'m kvalifikacije žrebna lista'!$A$7:$R$78,3)))</f>
        <v/>
      </c>
      <c r="X19" s="620" t="str">
        <f>PROPER(IF($D19="","",VLOOKUP($D19,'m kvalifikacije žrebna lista'!$A$7:$R$78,4)))</f>
        <v/>
      </c>
      <c r="Y19" s="403" t="str">
        <f t="shared" si="0"/>
        <v/>
      </c>
      <c r="Z19" s="900" t="str">
        <f>IF($W19="","",IF(AND($R$65=1,$S19=$C19),3,IF(AND($R$65=2,$S19=$C19),2,IF(AND($R$65=3,$S19=$C19),1,""))))</f>
        <v/>
      </c>
      <c r="AA19" s="900" t="str">
        <f>IF($W19="","",IF(AND($R$65=1,$S$20=$S$19,$S$19=$C$19),3,IF(AND($R$65=2,$S$20=$S$19,$S$19=$C$19),2,IF(AND($R$65=3,$S$20=$S$19,$S$19=$C$19),1,""))))</f>
        <v/>
      </c>
      <c r="AB19" s="403" t="str">
        <f>IF($W19="","",IF(AND($R$65=1,$S$18=$S$20,$S$20=$S$19,$S$19=$C$19),3,IF(AND($R$65=2,$S$18=$S$20,$S$20=$S$19,$S$19=$C$19),2,IF(AND($R$65=3,$S$18=$S$20,$S$20=$S$19,$S$19=$C$19),1,""))))</f>
        <v/>
      </c>
      <c r="AC19" s="403"/>
      <c r="AD19" s="403"/>
      <c r="AE19" s="1007">
        <f t="shared" si="2"/>
        <v>0</v>
      </c>
      <c r="AG19" s="982" t="str">
        <f>IF($D19="","",VLOOKUP($D19,'m kvalifikacije žrebna lista'!$A$7:$R$38,14))</f>
        <v/>
      </c>
      <c r="AH19" s="1431">
        <v>13</v>
      </c>
      <c r="AI19" s="1431" t="str">
        <f>UPPER(IF($D19="","",VLOOKUP($D19,'m kvalifikacije žrebna lista'!$A$7:$R$78,3)))</f>
        <v/>
      </c>
      <c r="AJ19" s="1431" t="str">
        <f>PROPER(IF($D19="","",VLOOKUP($D19,'m kvalifikacije žrebna lista'!$A$7:$R$78,4)))</f>
        <v/>
      </c>
      <c r="AK19" s="1438" t="str">
        <f>IF($W$19="","",IF($S19&lt;&gt;$C19,"",IF(OR($J20="bb",$J20=""),"0",$T20)))</f>
        <v/>
      </c>
      <c r="AL19" s="1438" t="str">
        <f>IF($W$19="","",IF($S$20&lt;&gt;$C19,"",IF(OR($L$21="bb",$L$21=""),"0",$K$21)))</f>
        <v/>
      </c>
      <c r="AM19" s="1438" t="str">
        <f>IF($W$19="","",IF($S$18&lt;&gt;$C19,"",IF(OR($N$19="bb",$N$19=""),"0",$M$16)))</f>
        <v/>
      </c>
      <c r="AN19" s="1433" t="str">
        <f>IF($W19="","",IF(AND($R$65=1,$S$18=$S$20,$S$20=$S$19,$S$19=$C$19),0.3,IF(AND($R$65=2,$S$18=$S$20,$S$20=$S$19,$S$19=$C$19),0.2,IF(AND($R$65=3,$S$18=$S$20,$S$20=$S$19,$S$19=$C$19),0.1,"0"))))</f>
        <v/>
      </c>
      <c r="AO19" s="1433"/>
      <c r="AP19" s="1433"/>
      <c r="AQ19" s="1450">
        <f t="shared" si="1"/>
        <v>0</v>
      </c>
      <c r="AR19" s="1430"/>
      <c r="AS19" s="1431">
        <v>13</v>
      </c>
      <c r="AT19" s="1431" t="str">
        <f>UPPER(IF($D19="","",VLOOKUP($D19,'m kvalifikacije žrebna lista'!$A$7:$R$78,3)))</f>
        <v/>
      </c>
      <c r="AU19" s="1431" t="str">
        <f>PROPER(IF($D19="","",VLOOKUP($D19,'m kvalifikacije žrebna lista'!$A$7:$R$78,4)))</f>
        <v/>
      </c>
      <c r="AV19" s="1450">
        <f t="shared" si="3"/>
        <v>0</v>
      </c>
      <c r="AW19" s="1430"/>
    </row>
    <row r="20" spans="1:49" s="33" customFormat="1" ht="9.6" customHeight="1">
      <c r="A20" s="501" t="s">
        <v>16</v>
      </c>
      <c r="B20" s="101" t="str">
        <f>UPPER(IF($D20="","",VLOOKUP($D20,'m kvalifikacije žrebna lista'!$A$7:$R$70,17)))</f>
        <v/>
      </c>
      <c r="C20" s="101" t="str">
        <f>IF(D20="","",VLOOKUP(D20,'m kvalifikacije žrebna lista'!$A$7:$R$70,2))</f>
        <v/>
      </c>
      <c r="D20" s="102"/>
      <c r="E20" s="118" t="str">
        <f>UPPER(IF($D20="","",VLOOKUP($D20,'m kvalifikacije žrebna lista'!$A$7:$R$70,3)))</f>
        <v/>
      </c>
      <c r="F20" s="118" t="str">
        <f>PROPER(IF($D20="","",VLOOKUP($D20,'m kvalifikacije žrebna lista'!$A$7:$R$70,4)))</f>
        <v/>
      </c>
      <c r="G20" s="118"/>
      <c r="H20" s="118" t="str">
        <f>UPPER(IF($D20="","",VLOOKUP($D20,'m kvalifikacije žrebna lista'!$A$7:$R$70,5)))</f>
        <v/>
      </c>
      <c r="I20" s="925"/>
      <c r="J20" s="1404"/>
      <c r="K20" s="115"/>
      <c r="L20" s="116" t="str">
        <f>UPPER(IF(OR(K20="a",K20="as"),J19,IF(OR(K20="b",K20="bs"),J21,)))</f>
        <v/>
      </c>
      <c r="M20" s="1133">
        <f>IF(OR(K20="a",K20="as"),K19,IF(OR(K20="b",K20="bs"),K21,))</f>
        <v>0</v>
      </c>
      <c r="N20" s="122"/>
      <c r="O20" s="122"/>
      <c r="P20" s="122"/>
      <c r="Q20" s="122"/>
      <c r="R20" s="122"/>
      <c r="S20" s="982" t="str">
        <f>IF(OR(K20="a",K20="as"),S19,IF(OR(K20="b",K20="bs"),S21,""))</f>
        <v/>
      </c>
      <c r="T20" s="982" t="str">
        <f>IF($D20="","",VLOOKUP($D20,'m kvalifikacije žrebna lista'!$A$7:$R$38,14))</f>
        <v/>
      </c>
      <c r="V20" s="886">
        <v>14</v>
      </c>
      <c r="W20" s="886" t="str">
        <f>UPPER(IF($D20="","",VLOOKUP($D20,'m kvalifikacije žrebna lista'!$A$7:$R$78,3)))</f>
        <v/>
      </c>
      <c r="X20" s="886" t="str">
        <f>PROPER(IF($D20="","",VLOOKUP($D20,'m kvalifikacije žrebna lista'!$A$7:$R$78,4)))</f>
        <v/>
      </c>
      <c r="Y20" s="888" t="str">
        <f t="shared" si="0"/>
        <v/>
      </c>
      <c r="Z20" s="902" t="str">
        <f>IF($W20="","",IF(AND($R$65=1,$S19=$C20),3,IF(AND($R$65=2,$S19=$C20),2,IF(AND($R$65=3,$S19=$C20),1,""))))</f>
        <v/>
      </c>
      <c r="AA20" s="902" t="str">
        <f>IF($W20="","",IF(AND($R$65=1,$S$20=$S$19,$S$19=$C$20),3,IF(AND($R$65=2,$S$20=$S$19,$S$19=$C$20),2,IF(AND($R$65=3,$S$20=$S$19,$S$19=$C$20),1,""))))</f>
        <v/>
      </c>
      <c r="AB20" s="888" t="str">
        <f>IF($W20="","",IF(AND($R$65=1,$S$18=$S$20,$S$20=$S$19,$S$19=$C$20),3,IF(AND($R$65=2,$S$18=$S$20,$S$20=$S$19,$S$19=$C$20),2,IF(AND($R$65=3,$S$18=$S$20,$S$20=$S$19,$S$19=$C$20),1,""))))</f>
        <v/>
      </c>
      <c r="AC20" s="888"/>
      <c r="AD20" s="888"/>
      <c r="AE20" s="1008">
        <f t="shared" si="2"/>
        <v>0</v>
      </c>
      <c r="AG20" s="982" t="str">
        <f>IF($D20="","",VLOOKUP($D20,'m kvalifikacije žrebna lista'!$A$7:$R$38,14))</f>
        <v/>
      </c>
      <c r="AH20" s="1431">
        <v>14</v>
      </c>
      <c r="AI20" s="1431" t="str">
        <f>UPPER(IF($D20="","",VLOOKUP($D20,'m kvalifikacije žrebna lista'!$A$7:$R$78,3)))</f>
        <v/>
      </c>
      <c r="AJ20" s="1431" t="str">
        <f>PROPER(IF($D20="","",VLOOKUP($D20,'m kvalifikacije žrebna lista'!$A$7:$R$78,4)))</f>
        <v/>
      </c>
      <c r="AK20" s="1438" t="str">
        <f>IF($W$20="","",IF($S19&lt;&gt;$C20,"",IF(OR($J20="bb",$J20=""),"0",$T19)))</f>
        <v/>
      </c>
      <c r="AL20" s="1438" t="str">
        <f>IF($W$20="","",IF($S$20&lt;&gt;$C20,"",IF(OR($L$21="bb",$L$21=""),"0",$K$21)))</f>
        <v/>
      </c>
      <c r="AM20" s="1438" t="str">
        <f>IF($W$20="","",IF($S$18&lt;&gt;$C20,"",IF(OR($N$19="bb",$N$19=""),"0",$M$16)))</f>
        <v/>
      </c>
      <c r="AN20" s="1433" t="str">
        <f>IF($W20="","",IF(AND($R$65=1,$S$18=$S$20,$S$20=$S$19,$S$19=$C$20),0.3,IF(AND($R$65=2,$S$18=$S$20,$S$20=$S$19,$S$19=$C$20),0.2,IF(AND($R$65=3,$S$18=$S$20,$S$20=$S$19,$S$19=$C$20),0.1,"0"))))</f>
        <v/>
      </c>
      <c r="AO20" s="1433"/>
      <c r="AP20" s="1433"/>
      <c r="AQ20" s="1450">
        <f t="shared" si="1"/>
        <v>0</v>
      </c>
      <c r="AR20" s="1430"/>
      <c r="AS20" s="1431">
        <v>14</v>
      </c>
      <c r="AT20" s="1431" t="str">
        <f>UPPER(IF($D20="","",VLOOKUP($D20,'m kvalifikacije žrebna lista'!$A$7:$R$78,3)))</f>
        <v/>
      </c>
      <c r="AU20" s="1431" t="str">
        <f>PROPER(IF($D20="","",VLOOKUP($D20,'m kvalifikacije žrebna lista'!$A$7:$R$78,4)))</f>
        <v/>
      </c>
      <c r="AV20" s="1450">
        <f t="shared" si="3"/>
        <v>0</v>
      </c>
      <c r="AW20" s="1430"/>
    </row>
    <row r="21" spans="1:49" s="33" customFormat="1" ht="9.6" customHeight="1">
      <c r="A21" s="504" t="s">
        <v>17</v>
      </c>
      <c r="B21" s="101" t="str">
        <f>UPPER(IF($D21="","",VLOOKUP($D21,'m kvalifikacije žrebna lista'!$A$7:$R$70,17)))</f>
        <v/>
      </c>
      <c r="C21" s="101" t="str">
        <f>IF(D21="","",VLOOKUP(D21,'m kvalifikacije žrebna lista'!$A$7:$R$70,2))</f>
        <v/>
      </c>
      <c r="D21" s="102"/>
      <c r="E21" s="118" t="str">
        <f>UPPER(IF($D21="","",VLOOKUP($D21,'m kvalifikacije žrebna lista'!$A$7:$R$70,3)))</f>
        <v/>
      </c>
      <c r="F21" s="118" t="str">
        <f>PROPER(IF($D21="","",VLOOKUP($D21,'m kvalifikacije žrebna lista'!$A$7:$R$70,4)))</f>
        <v/>
      </c>
      <c r="G21" s="118"/>
      <c r="H21" s="118" t="str">
        <f>UPPER(IF($D21="","",VLOOKUP($D21,'m kvalifikacije žrebna lista'!$A$7:$R$70,5)))</f>
        <v/>
      </c>
      <c r="I21" s="924"/>
      <c r="J21" s="116" t="str">
        <f>UPPER(IF(OR(I22="a",I22="as"),E21,IF(OR(I22="b",I22="bs"),E22,)))</f>
        <v/>
      </c>
      <c r="K21" s="996">
        <f>IF(OR(I22="a",I22="as"),T21,IF(OR(I22="b",I22="bs"),T22,))</f>
        <v>0</v>
      </c>
      <c r="L21" s="1404"/>
      <c r="M21" s="937"/>
      <c r="N21" s="122"/>
      <c r="O21" s="122"/>
      <c r="P21" s="122"/>
      <c r="Q21" s="122"/>
      <c r="R21" s="122"/>
      <c r="S21" s="982" t="str">
        <f>IF(OR(I22="a",I22="as"),C21,IF(OR(I22="b",I22="bs"),C22,""))</f>
        <v/>
      </c>
      <c r="T21" s="982" t="str">
        <f>IF($D21="","",VLOOKUP($D21,'m kvalifikacije žrebna lista'!$A$7:$R$38,14))</f>
        <v/>
      </c>
      <c r="V21" s="620">
        <v>15</v>
      </c>
      <c r="W21" s="620" t="str">
        <f>UPPER(IF($D21="","",VLOOKUP($D21,'m kvalifikacije žrebna lista'!$A$7:$R$78,3)))</f>
        <v/>
      </c>
      <c r="X21" s="620" t="str">
        <f>PROPER(IF($D21="","",VLOOKUP($D21,'m kvalifikacije žrebna lista'!$A$7:$R$78,4)))</f>
        <v/>
      </c>
      <c r="Y21" s="403" t="str">
        <f t="shared" si="0"/>
        <v/>
      </c>
      <c r="Z21" s="900" t="str">
        <f>IF($W21="","",IF(AND($R$65=1,$S21=$C21),3,IF(AND($R$65=2,$S21=$C21),2,IF(AND($R$65=3,$S21=$C21),1,""))))</f>
        <v/>
      </c>
      <c r="AA21" s="900" t="str">
        <f>IF($W21="","",IF(AND($R$65=1,$S$20=$S$21,$S$21=$C$21),3,IF(AND($R$65=2,$S$20=$S$21,$S$21=$C$21),2,IF(AND($R$65=3,$S$20=$S$21,$S$21=$C$21),1,""))))</f>
        <v/>
      </c>
      <c r="AB21" s="403" t="str">
        <f>IF($W21="","",IF(AND($R$65=1,$S$18=$S$20,$S$20=$S$21,$S$21=$C$21),3,IF(AND($R$65=2,$S$18=$S$20,$S$20=$S$21,$S$21=$C$21),2,IF(AND($R$65=3,$S$18=$S$20,$S$20=$S$21,$S$21=$C$21),1,""))))</f>
        <v/>
      </c>
      <c r="AC21" s="403"/>
      <c r="AD21" s="403"/>
      <c r="AE21" s="1007">
        <f t="shared" si="2"/>
        <v>0</v>
      </c>
      <c r="AG21" s="982" t="str">
        <f>IF($D21="","",VLOOKUP($D21,'m kvalifikacije žrebna lista'!$A$7:$R$38,14))</f>
        <v/>
      </c>
      <c r="AH21" s="1431">
        <v>15</v>
      </c>
      <c r="AI21" s="1431" t="str">
        <f>UPPER(IF($D21="","",VLOOKUP($D21,'m kvalifikacije žrebna lista'!$A$7:$R$78,3)))</f>
        <v/>
      </c>
      <c r="AJ21" s="1431" t="str">
        <f>PROPER(IF($D21="","",VLOOKUP($D21,'m kvalifikacije žrebna lista'!$A$7:$R$78,4)))</f>
        <v/>
      </c>
      <c r="AK21" s="1438" t="str">
        <f>IF($W$21="","",IF($S21&lt;&gt;$C21,"",IF(OR($J22="bb",$J22=""),"0",$T22)))</f>
        <v/>
      </c>
      <c r="AL21" s="1438" t="str">
        <f>IF($W$21="","",IF($S$20&lt;&gt;$C21,"",IF(OR($L$21="bb",$L$21=""),"0",$K$19)))</f>
        <v/>
      </c>
      <c r="AM21" s="1438" t="str">
        <f>IF($W$21="","",IF($S$18&lt;&gt;$C21,"",IF(OR($N$19="bb",$N$19=""),"0",$M$16)))</f>
        <v/>
      </c>
      <c r="AN21" s="1433" t="str">
        <f>IF($W21="","",IF(AND($R$65=1,$S$18=$S$20,$S$20=$S$21,$S$21=$C$21),0.3,IF(AND($R$65=2,$S$18=$S$20,$S$20=$S$21,$S$21=$C$21),0.2,IF(AND($R$65=3,$S$18=$S$20,$S$20=$S$21,$S$21=$C$21),0.1,"0"))))</f>
        <v/>
      </c>
      <c r="AO21" s="1433"/>
      <c r="AP21" s="1433"/>
      <c r="AQ21" s="1450">
        <f t="shared" si="1"/>
        <v>0</v>
      </c>
      <c r="AR21" s="1430"/>
      <c r="AS21" s="1431">
        <v>15</v>
      </c>
      <c r="AT21" s="1431" t="str">
        <f>UPPER(IF($D21="","",VLOOKUP($D21,'m kvalifikacije žrebna lista'!$A$7:$R$78,3)))</f>
        <v/>
      </c>
      <c r="AU21" s="1431" t="str">
        <f>PROPER(IF($D21="","",VLOOKUP($D21,'m kvalifikacije žrebna lista'!$A$7:$R$78,4)))</f>
        <v/>
      </c>
      <c r="AV21" s="1450">
        <f t="shared" si="3"/>
        <v>0</v>
      </c>
      <c r="AW21" s="1430"/>
    </row>
    <row r="22" spans="1:49" s="33" customFormat="1" ht="9.6" customHeight="1">
      <c r="A22" s="501" t="s">
        <v>18</v>
      </c>
      <c r="B22" s="101" t="str">
        <f>UPPER(IF($D22="","",VLOOKUP($D22,'m kvalifikacije žrebna lista'!$A$7:$R$70,17)))</f>
        <v/>
      </c>
      <c r="C22" s="101" t="str">
        <f>IF(D22="","",VLOOKUP(D22,'m kvalifikacije žrebna lista'!$A$7:$R$70,2))</f>
        <v/>
      </c>
      <c r="D22" s="102"/>
      <c r="E22" s="118" t="str">
        <f>UPPER(IF($D22="","",VLOOKUP($D22,'m kvalifikacije žrebna lista'!$A$7:$R$70,3)))</f>
        <v/>
      </c>
      <c r="F22" s="118" t="str">
        <f>PROPER(IF($D22="","",VLOOKUP($D22,'m kvalifikacije žrebna lista'!$A$7:$R$70,4)))</f>
        <v/>
      </c>
      <c r="G22" s="103"/>
      <c r="H22" s="118" t="str">
        <f>UPPER(IF($D22="","",VLOOKUP($D22,'m kvalifikacije žrebna lista'!$A$7:$R$70,5)))</f>
        <v/>
      </c>
      <c r="I22" s="925"/>
      <c r="J22" s="1404"/>
      <c r="K22" s="937"/>
      <c r="L22" s="122"/>
      <c r="M22" s="999"/>
      <c r="N22" s="122"/>
      <c r="O22" s="122"/>
      <c r="P22" s="122"/>
      <c r="Q22" s="122"/>
      <c r="R22" s="122"/>
      <c r="S22" s="982"/>
      <c r="T22" s="982" t="str">
        <f>IF($D22="","",VLOOKUP($D22,'m kvalifikacije žrebna lista'!$A$7:$R$38,14))</f>
        <v/>
      </c>
      <c r="V22" s="886">
        <v>16</v>
      </c>
      <c r="W22" s="886" t="str">
        <f>UPPER(IF($D22="","",VLOOKUP($D22,'m kvalifikacije žrebna lista'!$A$7:$R$78,3)))</f>
        <v/>
      </c>
      <c r="X22" s="886" t="str">
        <f>PROPER(IF($D22="","",VLOOKUP($D22,'m kvalifikacije žrebna lista'!$A$7:$R$78,4)))</f>
        <v/>
      </c>
      <c r="Y22" s="888" t="str">
        <f t="shared" si="0"/>
        <v/>
      </c>
      <c r="Z22" s="902" t="str">
        <f>IF($W22="","",IF(AND($R$65=1,$S21=$C22),3,IF(AND($R$65=2,$S21=$C22),2,IF(AND($R$65=3,$S21=$C22),1,""))))</f>
        <v/>
      </c>
      <c r="AA22" s="902" t="str">
        <f>IF($W22="","",IF(AND($R$65=1,$S$20=$S$21,$S$21=$C$22),3,IF(AND($R$65=2,$S$20=$S$21,$S$21=$C$22),2,IF(AND($R$65=3,$S$20=$S$21,$S$21=$C$22),1,""))))</f>
        <v/>
      </c>
      <c r="AB22" s="888" t="str">
        <f>IF($W22="","",IF(AND($R$65=1,$S$18=$S$20,$S$20=$S$21,$S$21=$C$22),3,IF(AND($R$65=2,$S$18=$S$20,$S$20=$S$21,$S$21=$C$22),2,IF(AND($R$65=3,$S$18=$S$20,$S$20=$S$21,$S$21=$C$22),1,""))))</f>
        <v/>
      </c>
      <c r="AC22" s="888"/>
      <c r="AD22" s="888"/>
      <c r="AE22" s="1008">
        <f t="shared" si="2"/>
        <v>0</v>
      </c>
      <c r="AG22" s="982" t="str">
        <f>IF($D22="","",VLOOKUP($D22,'m kvalifikacije žrebna lista'!$A$7:$R$38,14))</f>
        <v/>
      </c>
      <c r="AH22" s="1431">
        <v>16</v>
      </c>
      <c r="AI22" s="1431" t="str">
        <f>UPPER(IF($D22="","",VLOOKUP($D22,'m kvalifikacije žrebna lista'!$A$7:$R$78,3)))</f>
        <v/>
      </c>
      <c r="AJ22" s="1431" t="str">
        <f>PROPER(IF($D22="","",VLOOKUP($D22,'m kvalifikacije žrebna lista'!$A$7:$R$78,4)))</f>
        <v/>
      </c>
      <c r="AK22" s="1438" t="str">
        <f>IF($W$22="","",IF($S21&lt;&gt;$C22,"",IF(OR($J22="bb",$J22=""),"0",$T21)))</f>
        <v/>
      </c>
      <c r="AL22" s="1438" t="str">
        <f>IF($W$22="","",IF($S$20&lt;&gt;$C22,"",IF(OR($L$21="bb",$L$21=""),"0",$K$19)))</f>
        <v/>
      </c>
      <c r="AM22" s="1438" t="str">
        <f>IF($W$22="","",IF($S$18&lt;&gt;$C22,"",IF(OR($N$19="bb",$N$19=""),"0",$M$16)))</f>
        <v/>
      </c>
      <c r="AN22" s="1433" t="str">
        <f>IF($W22="","",IF(AND($R$65=1,$S$18=$S$20,$S$20=$S$21,$S$21=$C$22),0.3,IF(AND($R$65=2,$S$18=$S$20,$S$20=$S$21,$S$21=$C$22),0.2,IF(AND($R$65=3,$S$18=$S$20,$S$20=$S$21,$S$21=$C$22),0.1,"0"))))</f>
        <v/>
      </c>
      <c r="AO22" s="1433"/>
      <c r="AP22" s="1433"/>
      <c r="AQ22" s="1450">
        <f t="shared" si="1"/>
        <v>0</v>
      </c>
      <c r="AR22" s="1430"/>
      <c r="AS22" s="1431">
        <v>16</v>
      </c>
      <c r="AT22" s="1431" t="str">
        <f>UPPER(IF($D22="","",VLOOKUP($D22,'m kvalifikacije žrebna lista'!$A$7:$R$78,3)))</f>
        <v/>
      </c>
      <c r="AU22" s="1431" t="str">
        <f>PROPER(IF($D22="","",VLOOKUP($D22,'m kvalifikacije žrebna lista'!$A$7:$R$78,4)))</f>
        <v/>
      </c>
      <c r="AV22" s="1450">
        <f t="shared" si="3"/>
        <v>0</v>
      </c>
      <c r="AW22" s="1430"/>
    </row>
    <row r="23" spans="1:49" s="33" customFormat="1" ht="9.6" customHeight="1">
      <c r="A23" s="500" t="s">
        <v>19</v>
      </c>
      <c r="B23" s="103" t="str">
        <f>UPPER(IF($D23="","",VLOOKUP($D23,'m kvalifikacije žrebna lista'!$A$7:$R$70,17)))</f>
        <v/>
      </c>
      <c r="C23" s="103" t="str">
        <f>IF(D23="","",VLOOKUP(D23,'m kvalifikacije žrebna lista'!$A$7:$R$70,2))</f>
        <v/>
      </c>
      <c r="D23" s="102"/>
      <c r="E23" s="103" t="str">
        <f>UPPER(IF($D23="","",VLOOKUP($D23,'m kvalifikacije žrebna lista'!$A$7:$R$70,3)))</f>
        <v/>
      </c>
      <c r="F23" s="103" t="str">
        <f>PROPER(IF($D23="","",VLOOKUP($D23,'m kvalifikacije žrebna lista'!$A$7:$R$70,4)))</f>
        <v/>
      </c>
      <c r="G23" s="103"/>
      <c r="H23" s="103" t="str">
        <f>UPPER(IF($D23="","",VLOOKUP($D23,'m kvalifikacije žrebna lista'!$A$7:$R$70,5)))</f>
        <v/>
      </c>
      <c r="I23" s="924"/>
      <c r="J23" s="116" t="str">
        <f>UPPER(IF(OR(I24="a",I24="as"),E23,IF(OR(I24="b",I24="bs"),E24,)))</f>
        <v/>
      </c>
      <c r="K23" s="994">
        <f>IF(OR(I24="a",I24="as"),T23,IF(OR(I24="b",I24="bs"),T24,))</f>
        <v>0</v>
      </c>
      <c r="L23" s="122"/>
      <c r="M23" s="937"/>
      <c r="N23" s="122"/>
      <c r="O23" s="122"/>
      <c r="P23" s="122"/>
      <c r="Q23" s="122"/>
      <c r="R23" s="122"/>
      <c r="S23" s="982" t="str">
        <f>IF(OR(I24="a",I24="as"),C23,IF(OR(I24="b",I24="bs"),C24,""))</f>
        <v/>
      </c>
      <c r="T23" s="982" t="str">
        <f>IF($D23="","",VLOOKUP($D23,'m kvalifikacije žrebna lista'!$A$7:$R$38,14))</f>
        <v/>
      </c>
      <c r="V23" s="620">
        <v>17</v>
      </c>
      <c r="W23" s="620" t="str">
        <f>UPPER(IF($D23="","",VLOOKUP($D23,'m kvalifikacije žrebna lista'!$A$7:$R$78,3)))</f>
        <v/>
      </c>
      <c r="X23" s="620" t="str">
        <f>PROPER(IF($D23="","",VLOOKUP($D23,'m kvalifikacije žrebna lista'!$A$7:$R$78,4)))</f>
        <v/>
      </c>
      <c r="Y23" s="403" t="str">
        <f t="shared" si="0"/>
        <v/>
      </c>
      <c r="Z23" s="900" t="str">
        <f>IF($W23="","",IF(AND($R$65=1,$S23=$C23),3,IF(AND($R$65=2,$S23=$C23),2,IF(AND($R$65=3,$S23=$C23),1,""))))</f>
        <v/>
      </c>
      <c r="AA23" s="900" t="str">
        <f>IF($W23="","",IF(AND($R$65=1,$S$24=$S$23,$S$23=$C$23),3,IF(AND($R$65=2,$S$24=$S$23,$S$23=$C$23),2,IF(AND($R$65=3,$S$24=$S$23,$S$23=$C$23),1,""))))</f>
        <v/>
      </c>
      <c r="AB23" s="403" t="str">
        <f>IF($W23="","",IF(AND($R$65=1,$S$26=$S$24,$S$24=$S$23,$S$23=$C$23),3,IF(AND($R$65=2,$S$26=$S$24,$S$24=$S$23,$S$23=$C$23),2,IF(AND($R$65=3,$S$26=$S$24,$S$24=$S$23,$S$23=$C$23),1,""))))</f>
        <v/>
      </c>
      <c r="AC23" s="403"/>
      <c r="AD23" s="403"/>
      <c r="AE23" s="1007">
        <f t="shared" si="2"/>
        <v>0</v>
      </c>
      <c r="AG23" s="982" t="str">
        <f>IF($D23="","",VLOOKUP($D23,'m kvalifikacije žrebna lista'!$A$7:$R$38,14))</f>
        <v/>
      </c>
      <c r="AH23" s="1431">
        <v>17</v>
      </c>
      <c r="AI23" s="1431" t="str">
        <f>UPPER(IF($D23="","",VLOOKUP($D23,'m kvalifikacije žrebna lista'!$A$7:$R$78,3)))</f>
        <v/>
      </c>
      <c r="AJ23" s="1431" t="str">
        <f>PROPER(IF($D23="","",VLOOKUP($D23,'m kvalifikacije žrebna lista'!$A$7:$R$78,4)))</f>
        <v/>
      </c>
      <c r="AK23" s="1438" t="str">
        <f>IF($W$23="","",IF($S23&lt;&gt;$C23,"",IF(OR($J24="bb",$J24=""),"0",$T24)))</f>
        <v/>
      </c>
      <c r="AL23" s="1438" t="str">
        <f>IF($W$23="","",IF($S$24&lt;&gt;$C23,"",IF(OR($L$25="bb",$L$25=""),"0",$K$25)))</f>
        <v/>
      </c>
      <c r="AM23" s="1438" t="str">
        <f>IF($W$23="","",IF($S$26&lt;&gt;$C23,"",IF(OR($N$27="bb",$N$27=""),"0",$M$28)))</f>
        <v/>
      </c>
      <c r="AN23" s="1433" t="str">
        <f>IF($W23="","",IF(AND($R$65=1,$S$26=$S$24,$S$24=$S$23,$S$23=$C$23),0.3,IF(AND($R$65=2,$S$26=$S$24,$S$24=$S$23,$S$23=$C$23),0.2,IF(AND($R$65=3,$S$26=$S$24,$S$24=$S$23,$S$23=$C$23),0.1,"0"))))</f>
        <v/>
      </c>
      <c r="AO23" s="1433"/>
      <c r="AP23" s="1433"/>
      <c r="AQ23" s="1450">
        <f t="shared" si="1"/>
        <v>0</v>
      </c>
      <c r="AR23" s="1430"/>
      <c r="AS23" s="1431">
        <v>17</v>
      </c>
      <c r="AT23" s="1431" t="str">
        <f>UPPER(IF($D23="","",VLOOKUP($D23,'m kvalifikacije žrebna lista'!$A$7:$R$78,3)))</f>
        <v/>
      </c>
      <c r="AU23" s="1431" t="str">
        <f>PROPER(IF($D23="","",VLOOKUP($D23,'m kvalifikacije žrebna lista'!$A$7:$R$78,4)))</f>
        <v/>
      </c>
      <c r="AV23" s="1450">
        <f t="shared" si="3"/>
        <v>0</v>
      </c>
      <c r="AW23" s="1430"/>
    </row>
    <row r="24" spans="1:49" s="33" customFormat="1" ht="9.6" customHeight="1">
      <c r="A24" s="504" t="s">
        <v>20</v>
      </c>
      <c r="B24" s="101" t="str">
        <f>UPPER(IF($D24="","",VLOOKUP($D24,'m kvalifikacije žrebna lista'!$A$7:$R$70,17)))</f>
        <v/>
      </c>
      <c r="C24" s="101" t="str">
        <f>IF(D24="","",VLOOKUP(D24,'m kvalifikacije žrebna lista'!$A$7:$R$70,2))</f>
        <v/>
      </c>
      <c r="D24" s="102"/>
      <c r="E24" s="118" t="str">
        <f>UPPER(IF($D24="","",VLOOKUP($D24,'m kvalifikacije žrebna lista'!$A$7:$R$70,3)))</f>
        <v/>
      </c>
      <c r="F24" s="118" t="str">
        <f>PROPER(IF($D24="","",VLOOKUP($D24,'m kvalifikacije žrebna lista'!$A$7:$R$70,4)))</f>
        <v/>
      </c>
      <c r="G24" s="118"/>
      <c r="H24" s="118" t="str">
        <f>UPPER(IF($D24="","",VLOOKUP($D24,'m kvalifikacije žrebna lista'!$A$7:$R$70,5)))</f>
        <v/>
      </c>
      <c r="I24" s="925"/>
      <c r="J24" s="1404"/>
      <c r="K24" s="115"/>
      <c r="L24" s="116" t="str">
        <f>UPPER(IF(OR(K24="a",K24="as"),J23,IF(OR(K24="b",K24="bs"),J25,)))</f>
        <v/>
      </c>
      <c r="M24" s="994">
        <f>IF(OR(K24="a",K24="as"),K23,IF(OR(K24="b",K24="bs"),K25,))</f>
        <v>0</v>
      </c>
      <c r="N24" s="122"/>
      <c r="O24" s="122"/>
      <c r="P24" s="122"/>
      <c r="Q24" s="122"/>
      <c r="R24" s="122"/>
      <c r="S24" s="982" t="str">
        <f>IF(OR(K24="a",K24="as"),S23,IF(OR(K24="b",K24="bs"),S25,""))</f>
        <v/>
      </c>
      <c r="T24" s="982" t="str">
        <f>IF($D24="","",VLOOKUP($D24,'m kvalifikacije žrebna lista'!$A$7:$R$38,14))</f>
        <v/>
      </c>
      <c r="V24" s="886">
        <v>18</v>
      </c>
      <c r="W24" s="886" t="str">
        <f>UPPER(IF($D24="","",VLOOKUP($D24,'m kvalifikacije žrebna lista'!$A$7:$R$78,3)))</f>
        <v/>
      </c>
      <c r="X24" s="886" t="str">
        <f>PROPER(IF($D24="","",VLOOKUP($D24,'m kvalifikacije žrebna lista'!$A$7:$R$78,4)))</f>
        <v/>
      </c>
      <c r="Y24" s="888" t="str">
        <f t="shared" si="0"/>
        <v/>
      </c>
      <c r="Z24" s="902" t="str">
        <f>IF($W24="","",IF(AND($R$65=1,$S23=$C24),3,IF(AND($R$65=2,$S23=$C24),2,IF(AND($R$65=3,$S23=$C24),1,""))))</f>
        <v/>
      </c>
      <c r="AA24" s="902" t="str">
        <f>IF($W24="","",IF(AND($R$65=1,$S$24=$S$23,$S$23=$C$24),3,IF(AND($R$65=2,$S$24=$S$23,$S$23=$C$24),2,IF(AND($R$65=3,$S$24=$S$23,$S$23=$C$24),1,""))))</f>
        <v/>
      </c>
      <c r="AB24" s="888" t="str">
        <f>IF($W24="","",IF(AND($R$65=1,$S$26=$S$24,$S$24=$S$23,$S$23=$C$24),3,IF(AND($R$65=2,$S$26=$S$24,$S$24=$S$23,$S$23=$C$24),2,IF(AND($R$65=3,$S$26=$S$24,$S$24=$S$23,$S$23=$C$24),1,""))))</f>
        <v/>
      </c>
      <c r="AC24" s="888"/>
      <c r="AD24" s="888"/>
      <c r="AE24" s="1008">
        <f t="shared" si="2"/>
        <v>0</v>
      </c>
      <c r="AG24" s="982" t="str">
        <f>IF($D24="","",VLOOKUP($D24,'m kvalifikacije žrebna lista'!$A$7:$R$38,14))</f>
        <v/>
      </c>
      <c r="AH24" s="1431">
        <v>18</v>
      </c>
      <c r="AI24" s="1431" t="str">
        <f>UPPER(IF($D24="","",VLOOKUP($D24,'m kvalifikacije žrebna lista'!$A$7:$R$78,3)))</f>
        <v/>
      </c>
      <c r="AJ24" s="1431" t="str">
        <f>PROPER(IF($D24="","",VLOOKUP($D24,'m kvalifikacije žrebna lista'!$A$7:$R$78,4)))</f>
        <v/>
      </c>
      <c r="AK24" s="1438" t="str">
        <f>IF($W$24="","",IF($S23&lt;&gt;$C24,"",IF(OR($J24="bb",$J24=""),"0",$T23)))</f>
        <v/>
      </c>
      <c r="AL24" s="1438" t="str">
        <f>IF($W$24="","",IF($S$24&lt;&gt;$C24,"",IF(OR($L$25="bb",$L$25=""),"0",$K$25)))</f>
        <v/>
      </c>
      <c r="AM24" s="1438" t="str">
        <f>IF($W$24="","",IF($S$26&lt;&gt;$C24,"",IF(OR($N$27="bb",$N$27=""),"0",$M$28)))</f>
        <v/>
      </c>
      <c r="AN24" s="1433" t="str">
        <f>IF($W24="","",IF(AND($R$65=1,$S$26=$S$24,$S$24=$S$23,$S$23=$C$24),0.3,IF(AND($R$65=2,$S$26=$S$24,$S$24=$S$23,$S$23=$C$24),0.2,IF(AND($R$65=3,$S$26=$S$24,$S$24=$S$23,$S$23=$C$24),0.1,"0"))))</f>
        <v/>
      </c>
      <c r="AO24" s="1433"/>
      <c r="AP24" s="1433"/>
      <c r="AQ24" s="1450">
        <f t="shared" si="1"/>
        <v>0</v>
      </c>
      <c r="AR24" s="1430"/>
      <c r="AS24" s="1431">
        <v>18</v>
      </c>
      <c r="AT24" s="1431" t="str">
        <f>UPPER(IF($D24="","",VLOOKUP($D24,'m kvalifikacije žrebna lista'!$A$7:$R$78,3)))</f>
        <v/>
      </c>
      <c r="AU24" s="1431" t="str">
        <f>PROPER(IF($D24="","",VLOOKUP($D24,'m kvalifikacije žrebna lista'!$A$7:$R$78,4)))</f>
        <v/>
      </c>
      <c r="AV24" s="1450">
        <f t="shared" si="3"/>
        <v>0</v>
      </c>
      <c r="AW24" s="1430"/>
    </row>
    <row r="25" spans="1:49" s="33" customFormat="1" ht="9.6" customHeight="1">
      <c r="A25" s="501" t="s">
        <v>21</v>
      </c>
      <c r="B25" s="101" t="str">
        <f>UPPER(IF($D25="","",VLOOKUP($D25,'m kvalifikacije žrebna lista'!$A$7:$R$70,17)))</f>
        <v/>
      </c>
      <c r="C25" s="101" t="str">
        <f>IF(D25="","",VLOOKUP(D25,'m kvalifikacije žrebna lista'!$A$7:$R$70,2))</f>
        <v/>
      </c>
      <c r="D25" s="102"/>
      <c r="E25" s="118" t="str">
        <f>UPPER(IF($D25="","",VLOOKUP($D25,'m kvalifikacije žrebna lista'!$A$7:$R$70,3)))</f>
        <v/>
      </c>
      <c r="F25" s="118" t="str">
        <f>PROPER(IF($D25="","",VLOOKUP($D25,'m kvalifikacije žrebna lista'!$A$7:$R$70,4)))</f>
        <v/>
      </c>
      <c r="G25" s="118"/>
      <c r="H25" s="118" t="str">
        <f>UPPER(IF($D25="","",VLOOKUP($D25,'m kvalifikacije žrebna lista'!$A$7:$R$70,5)))</f>
        <v/>
      </c>
      <c r="I25" s="924"/>
      <c r="J25" s="116" t="str">
        <f>UPPER(IF(OR(I26="a",I26="as"),E25,IF(OR(I26="b",I26="bs"),E26,)))</f>
        <v/>
      </c>
      <c r="K25" s="995">
        <f>IF(OR(I26="a",I26="as"),T25,IF(OR(I26="b",I26="bs"),T26,))</f>
        <v>0</v>
      </c>
      <c r="L25" s="1404"/>
      <c r="M25" s="936"/>
      <c r="N25" s="122"/>
      <c r="O25" s="122"/>
      <c r="P25" s="122"/>
      <c r="Q25" s="122"/>
      <c r="R25" s="122"/>
      <c r="S25" s="982" t="str">
        <f>IF(OR(I26="a",I26="as"),C25,IF(OR(I26="b",I26="bs"),C26,""))</f>
        <v/>
      </c>
      <c r="T25" s="982" t="str">
        <f>IF($D25="","",VLOOKUP($D25,'m kvalifikacije žrebna lista'!$A$7:$R$38,14))</f>
        <v/>
      </c>
      <c r="V25" s="620">
        <v>19</v>
      </c>
      <c r="W25" s="620" t="str">
        <f>UPPER(IF($D25="","",VLOOKUP($D25,'m kvalifikacije žrebna lista'!$A$7:$R$78,3)))</f>
        <v/>
      </c>
      <c r="X25" s="620" t="str">
        <f>PROPER(IF($D25="","",VLOOKUP($D25,'m kvalifikacije žrebna lista'!$A$7:$R$78,4)))</f>
        <v/>
      </c>
      <c r="Y25" s="403" t="str">
        <f t="shared" si="0"/>
        <v/>
      </c>
      <c r="Z25" s="900" t="str">
        <f>IF($W25="","",IF(AND($R$65=1,$S25=$C25),3,IF(AND($R$65=2,$S25=$C25),2,IF(AND($R$65=3,$S25=$C25),1,""))))</f>
        <v/>
      </c>
      <c r="AA25" s="900" t="str">
        <f>IF($W25="","",IF(AND($R$65=1,$S$24=$S$25,$S$25=$C$25),3,IF(AND($R$65=2,$S$24=$S$25,$S$25=$C$25),2,IF(AND($R$65=3,$S$24=$S$25,$S$25=$C$25),1,""))))</f>
        <v/>
      </c>
      <c r="AB25" s="403" t="str">
        <f>IF($W25="","",IF(AND($R$65=1,$S$26=$S$24,$S$24=$S$25,$S$25=$C$25),3,IF(AND($R$65=2,$S$26=$S$24,$S$24=$S$25,$S$25=$C$25),2,IF(AND($R$65=3,$S$26=$S$24,$S$24=$S$25,$S$25=$C$25),1,""))))</f>
        <v/>
      </c>
      <c r="AC25" s="403"/>
      <c r="AD25" s="403"/>
      <c r="AE25" s="1007">
        <f t="shared" si="2"/>
        <v>0</v>
      </c>
      <c r="AG25" s="982" t="str">
        <f>IF($D25="","",VLOOKUP($D25,'m kvalifikacije žrebna lista'!$A$7:$R$38,14))</f>
        <v/>
      </c>
      <c r="AH25" s="1431">
        <v>19</v>
      </c>
      <c r="AI25" s="1431" t="str">
        <f>UPPER(IF($D25="","",VLOOKUP($D25,'m kvalifikacije žrebna lista'!$A$7:$R$78,3)))</f>
        <v/>
      </c>
      <c r="AJ25" s="1431" t="str">
        <f>PROPER(IF($D25="","",VLOOKUP($D25,'m kvalifikacije žrebna lista'!$A$7:$R$78,4)))</f>
        <v/>
      </c>
      <c r="AK25" s="1438" t="str">
        <f>IF($W$25="","",IF($S25&lt;&gt;$C25,"",IF(OR($J26="bb",$J26=""),"0",$T26)))</f>
        <v/>
      </c>
      <c r="AL25" s="1438" t="str">
        <f>IF($W$25="","",IF($S$24&lt;&gt;$C25,"",IF(OR($L$25="bb",$L$25=""),"0",$K$23)))</f>
        <v/>
      </c>
      <c r="AM25" s="1438" t="str">
        <f>IF($W$25="","",IF($S$26&lt;&gt;$C25,"",IF(OR($N$27="bb",$N$27=""),"0",$M$28)))</f>
        <v/>
      </c>
      <c r="AN25" s="1433" t="str">
        <f>IF($W25="","",IF(AND($R$65=1,$S$26=$S$24,$S$24=$S$25,$S$25=$C$25),0.3,IF(AND($R$65=2,$S$26=$S$24,$S$24=$S$25,$S$25=$C$25),0.2,IF(AND($R$65=3,$S$26=$S$24,$S$24=$S$25,$S$25=$C$25),0.1,"0"))))</f>
        <v/>
      </c>
      <c r="AO25" s="1433"/>
      <c r="AP25" s="1433"/>
      <c r="AQ25" s="1450">
        <f t="shared" si="1"/>
        <v>0</v>
      </c>
      <c r="AR25" s="1430"/>
      <c r="AS25" s="1431">
        <v>19</v>
      </c>
      <c r="AT25" s="1431" t="str">
        <f>UPPER(IF($D25="","",VLOOKUP($D25,'m kvalifikacije žrebna lista'!$A$7:$R$78,3)))</f>
        <v/>
      </c>
      <c r="AU25" s="1431" t="str">
        <f>PROPER(IF($D25="","",VLOOKUP($D25,'m kvalifikacije žrebna lista'!$A$7:$R$78,4)))</f>
        <v/>
      </c>
      <c r="AV25" s="1450">
        <f t="shared" si="3"/>
        <v>0</v>
      </c>
      <c r="AW25" s="1430"/>
    </row>
    <row r="26" spans="1:49" s="33" customFormat="1" ht="9.6" customHeight="1">
      <c r="A26" s="501" t="s">
        <v>22</v>
      </c>
      <c r="B26" s="101" t="str">
        <f>UPPER(IF($D26="","",VLOOKUP($D26,'m kvalifikacije žrebna lista'!$A$7:$R$70,17)))</f>
        <v/>
      </c>
      <c r="C26" s="101" t="str">
        <f>IF(D26="","",VLOOKUP(D26,'m kvalifikacije žrebna lista'!$A$7:$R$70,2))</f>
        <v/>
      </c>
      <c r="D26" s="102"/>
      <c r="E26" s="118" t="str">
        <f>UPPER(IF($D26="","",VLOOKUP($D26,'m kvalifikacije žrebna lista'!$A$7:$R$70,3)))</f>
        <v/>
      </c>
      <c r="F26" s="118" t="str">
        <f>PROPER(IF($D26="","",VLOOKUP($D26,'m kvalifikacije žrebna lista'!$A$7:$R$70,4)))</f>
        <v/>
      </c>
      <c r="G26" s="118"/>
      <c r="H26" s="118" t="str">
        <f>UPPER(IF($D26="","",VLOOKUP($D26,'m kvalifikacije žrebna lista'!$A$7:$R$70,5)))</f>
        <v/>
      </c>
      <c r="I26" s="925"/>
      <c r="J26" s="1404"/>
      <c r="K26" s="937"/>
      <c r="L26" s="114" t="s">
        <v>151</v>
      </c>
      <c r="M26" s="120"/>
      <c r="N26" s="116" t="str">
        <f>UPPER(IF(OR(M26="a",M26="as"),L24,IF(OR(M26="b",M26="bs"),L28,)))</f>
        <v/>
      </c>
      <c r="O26" s="121"/>
      <c r="P26" s="159"/>
      <c r="Q26" s="122"/>
      <c r="R26" s="122"/>
      <c r="S26" s="982" t="str">
        <f>IF(OR(M26="a",M26="as"),S24,IF(OR(M26="b",M26="bs"),S28,""))</f>
        <v/>
      </c>
      <c r="T26" s="982" t="str">
        <f>IF($D26="","",VLOOKUP($D26,'m kvalifikacije žrebna lista'!$A$7:$R$38,14))</f>
        <v/>
      </c>
      <c r="V26" s="886">
        <v>20</v>
      </c>
      <c r="W26" s="886" t="str">
        <f>UPPER(IF($D26="","",VLOOKUP($D26,'m kvalifikacije žrebna lista'!$A$7:$R$78,3)))</f>
        <v/>
      </c>
      <c r="X26" s="886" t="str">
        <f>PROPER(IF($D26="","",VLOOKUP($D26,'m kvalifikacije žrebna lista'!$A$7:$R$78,4)))</f>
        <v/>
      </c>
      <c r="Y26" s="888" t="str">
        <f t="shared" si="0"/>
        <v/>
      </c>
      <c r="Z26" s="902" t="str">
        <f>IF($W26="","",IF(AND($R$65=1,$S25=$C26),3,IF(AND($R$65=2,$S25=$C26),2,IF(AND($R$65=3,$S25=$C26),1,""))))</f>
        <v/>
      </c>
      <c r="AA26" s="902" t="str">
        <f>IF($W26="","",IF(AND($R$65=1,$S$24=$S$25,$S$25=$C$26),3,IF(AND($R$65=2,$S$24=$S$25,$S$25=$C$26),2,IF(AND($R$65=3,$S$24=$S$25,$S$25=$C$26),1,""))))</f>
        <v/>
      </c>
      <c r="AB26" s="888" t="str">
        <f>IF($W26="","",IF(AND($R$65=1,$S$26=$S$24,$S$24=$S$25,$S$25=$C$26),3,IF(AND($R$65=2,$S$26=$S$24,$S$24=$S$25,$S$25=$C$26),2,IF(AND($R$65=3,$S$26=$S$24,$S$24=$S$25,$S$25=$C$26),1,""))))</f>
        <v/>
      </c>
      <c r="AC26" s="888"/>
      <c r="AD26" s="888"/>
      <c r="AE26" s="1008">
        <f t="shared" si="2"/>
        <v>0</v>
      </c>
      <c r="AG26" s="982" t="str">
        <f>IF($D26="","",VLOOKUP($D26,'m kvalifikacije žrebna lista'!$A$7:$R$38,14))</f>
        <v/>
      </c>
      <c r="AH26" s="1431">
        <v>20</v>
      </c>
      <c r="AI26" s="1431" t="str">
        <f>UPPER(IF($D26="","",VLOOKUP($D26,'m kvalifikacije žrebna lista'!$A$7:$R$78,3)))</f>
        <v/>
      </c>
      <c r="AJ26" s="1431" t="str">
        <f>PROPER(IF($D26="","",VLOOKUP($D26,'m kvalifikacije žrebna lista'!$A$7:$R$78,4)))</f>
        <v/>
      </c>
      <c r="AK26" s="1438" t="str">
        <f>IF($W$26="","",IF($S25&lt;&gt;$C26,"",IF(OR($J26="bb",$J26=""),"0",$T25)))</f>
        <v/>
      </c>
      <c r="AL26" s="1438" t="str">
        <f>IF($W$26="","",IF($S$24&lt;&gt;$C26,"",IF(OR($L$25="bb",$L$25=""),"0",$K$23)))</f>
        <v/>
      </c>
      <c r="AM26" s="1438" t="str">
        <f>IF($W$26="","",IF($S$26&lt;&gt;$C26,"",IF(OR($N$27="bb",$N$27=""),"0",$M$28)))</f>
        <v/>
      </c>
      <c r="AN26" s="1433" t="str">
        <f>IF($W26="","",IF(AND($R$65=1,$S$26=$S$24,$S$24=$S$25,$S$25=$C$26),0.3,IF(AND($R$65=2,$S$26=$S$24,$S$24=$S$25,$S$25=$C$26),0.2,IF(AND($R$65=3,$S$26=$S$24,$S$24=$S$25,$S$25=$C$26),0.1,"0"))))</f>
        <v/>
      </c>
      <c r="AO26" s="1433"/>
      <c r="AP26" s="1433"/>
      <c r="AQ26" s="1450">
        <f t="shared" si="1"/>
        <v>0</v>
      </c>
      <c r="AR26" s="1430"/>
      <c r="AS26" s="1431">
        <v>20</v>
      </c>
      <c r="AT26" s="1431" t="str">
        <f>UPPER(IF($D26="","",VLOOKUP($D26,'m kvalifikacije žrebna lista'!$A$7:$R$78,3)))</f>
        <v/>
      </c>
      <c r="AU26" s="1431" t="str">
        <f>PROPER(IF($D26="","",VLOOKUP($D26,'m kvalifikacije žrebna lista'!$A$7:$R$78,4)))</f>
        <v/>
      </c>
      <c r="AV26" s="1450">
        <f t="shared" si="3"/>
        <v>0</v>
      </c>
      <c r="AW26" s="1430"/>
    </row>
    <row r="27" spans="1:49" s="33" customFormat="1" ht="9.6" customHeight="1">
      <c r="A27" s="501" t="s">
        <v>23</v>
      </c>
      <c r="B27" s="101" t="str">
        <f>UPPER(IF($D27="","",VLOOKUP($D27,'m kvalifikacije žrebna lista'!$A$7:$R$70,17)))</f>
        <v/>
      </c>
      <c r="C27" s="101" t="str">
        <f>IF(D27="","",VLOOKUP(D27,'m kvalifikacije žrebna lista'!$A$7:$R$70,2))</f>
        <v/>
      </c>
      <c r="D27" s="102"/>
      <c r="E27" s="118" t="str">
        <f>UPPER(IF($D27="","",VLOOKUP($D27,'m kvalifikacije žrebna lista'!$A$7:$R$70,3)))</f>
        <v/>
      </c>
      <c r="F27" s="118" t="str">
        <f>PROPER(IF($D27="","",VLOOKUP($D27,'m kvalifikacije žrebna lista'!$A$7:$R$70,4)))</f>
        <v/>
      </c>
      <c r="G27" s="118"/>
      <c r="H27" s="118" t="str">
        <f>UPPER(IF($D27="","",VLOOKUP($D27,'m kvalifikacije žrebna lista'!$A$7:$R$70,5)))</f>
        <v/>
      </c>
      <c r="I27" s="924"/>
      <c r="J27" s="116" t="str">
        <f>UPPER(IF(OR(I28="a",I28="as"),E27,IF(OR(I28="b",I28="bs"),E28,)))</f>
        <v/>
      </c>
      <c r="K27" s="1131">
        <f>IF(OR(I28="a",I28="as"),T27,IF(OR(I28="b",I28="bs"),T28,0))</f>
        <v>0</v>
      </c>
      <c r="L27" s="134"/>
      <c r="M27" s="997"/>
      <c r="N27" s="1404"/>
      <c r="O27" s="122"/>
      <c r="P27" s="122"/>
      <c r="Q27" s="122"/>
      <c r="R27" s="122"/>
      <c r="S27" s="982" t="str">
        <f>IF(OR(I28="a",I28="as"),C27,IF(OR(I28="b",I28="bs"),C28,""))</f>
        <v/>
      </c>
      <c r="T27" s="984" t="str">
        <f>IF($D27="","",VLOOKUP($D27,'m kvalifikacije žrebna lista'!$A$7:$R$38,14))</f>
        <v/>
      </c>
      <c r="V27" s="620">
        <v>21</v>
      </c>
      <c r="W27" s="620" t="str">
        <f>UPPER(IF($D27="","",VLOOKUP($D27,'m kvalifikacije žrebna lista'!$A$7:$R$78,3)))</f>
        <v/>
      </c>
      <c r="X27" s="620" t="str">
        <f>PROPER(IF($D27="","",VLOOKUP($D27,'m kvalifikacije žrebna lista'!$A$7:$R$78,4)))</f>
        <v/>
      </c>
      <c r="Y27" s="403" t="str">
        <f t="shared" si="0"/>
        <v/>
      </c>
      <c r="Z27" s="900" t="str">
        <f>IF($W27="","",IF(AND($R$65=1,$S27=$C27),3,IF(AND($R$65=2,$S27=$C27),2,IF(AND($R$65=3,$S27=$C27),1,""))))</f>
        <v/>
      </c>
      <c r="AA27" s="900" t="str">
        <f>IF($W27="","",IF(AND($R$65=1,$S$28=$S$27,$S$27=$C$27),3,IF(AND($R$65=2,$S$28=$S$27,$S$27=$C$27),2,IF(AND($R$65=3,$S$28=$S$27,$S$27=$C$27),1,""))))</f>
        <v/>
      </c>
      <c r="AB27" s="900" t="str">
        <f>IF($W27="","",IF(AND($R$65=1,$S$26=$S$28,S$28=$S$27,$S$27=$C$27),3,IF(AND($R$65=2,$S$26=$S$28,$S$28=$S$27,$S$27=$C$27),2,IF(AND($R$65=3,$S$26=$S$28,$S$28=$S$27,$S$27=$C$27),1,""))))</f>
        <v/>
      </c>
      <c r="AC27" s="403"/>
      <c r="AD27" s="403"/>
      <c r="AE27" s="1007">
        <f t="shared" si="2"/>
        <v>0</v>
      </c>
      <c r="AG27" s="984" t="str">
        <f>IF($D27="","",VLOOKUP($D27,'m kvalifikacije žrebna lista'!$A$7:$R$38,14))</f>
        <v/>
      </c>
      <c r="AH27" s="1431">
        <v>21</v>
      </c>
      <c r="AI27" s="1431" t="str">
        <f>UPPER(IF($D27="","",VLOOKUP($D27,'m kvalifikacije žrebna lista'!$A$7:$R$78,3)))</f>
        <v/>
      </c>
      <c r="AJ27" s="1431" t="str">
        <f>PROPER(IF($D27="","",VLOOKUP($D27,'m kvalifikacije žrebna lista'!$A$7:$R$78,4)))</f>
        <v/>
      </c>
      <c r="AK27" s="1438" t="str">
        <f>IF($W$27="","",IF($S27&lt;&gt;$C27,"",IF(OR($J28="bb",$J28=""),"0",$T28)))</f>
        <v/>
      </c>
      <c r="AL27" s="1438" t="str">
        <f>IF($W$27="","",IF($S$28&lt;&gt;$C27,"",IF(OR($L$29="bb",$L$29=""),"0",$K$29)))</f>
        <v/>
      </c>
      <c r="AM27" s="1438" t="str">
        <f>IF($W$27="","",IF($S$26&lt;&gt;$C27,"",IF(OR($N$27="bb",$N$27=""),"0",$M$24)))</f>
        <v/>
      </c>
      <c r="AN27" s="1452" t="str">
        <f>IF($W27="","",IF(AND($R$65=1,$S$26=$S$28,AF$28=$S$27,$S$27=$C$27),0.3,IF(AND($R$65=2,$S$26=$S$28,$S$28=$S$27,$S$27=$C$27),0.2,IF(AND($R$65=3,$S$26=$S$28,$S$28=$S$27,$S$27=$C$27),0.1,"0"))))</f>
        <v/>
      </c>
      <c r="AO27" s="1433"/>
      <c r="AP27" s="1433"/>
      <c r="AQ27" s="1450">
        <f t="shared" si="1"/>
        <v>0</v>
      </c>
      <c r="AR27" s="1430"/>
      <c r="AS27" s="1431">
        <v>21</v>
      </c>
      <c r="AT27" s="1431" t="str">
        <f>UPPER(IF($D27="","",VLOOKUP($D27,'m kvalifikacije žrebna lista'!$A$7:$R$78,3)))</f>
        <v/>
      </c>
      <c r="AU27" s="1431" t="str">
        <f>PROPER(IF($D27="","",VLOOKUP($D27,'m kvalifikacije žrebna lista'!$A$7:$R$78,4)))</f>
        <v/>
      </c>
      <c r="AV27" s="1450">
        <f t="shared" si="3"/>
        <v>0</v>
      </c>
      <c r="AW27" s="1430"/>
    </row>
    <row r="28" spans="1:49" s="33" customFormat="1" ht="9.6" customHeight="1">
      <c r="A28" s="501" t="s">
        <v>24</v>
      </c>
      <c r="B28" s="101" t="str">
        <f>UPPER(IF($D28="","",VLOOKUP($D28,'m kvalifikacije žrebna lista'!$A$7:$R$70,17)))</f>
        <v/>
      </c>
      <c r="C28" s="101" t="str">
        <f>IF(D28="","",VLOOKUP(D28,'m kvalifikacije žrebna lista'!$A$7:$R$70,2))</f>
        <v/>
      </c>
      <c r="D28" s="102"/>
      <c r="E28" s="118" t="str">
        <f>UPPER(IF($D28="","",VLOOKUP($D28,'m kvalifikacije žrebna lista'!$A$7:$R$70,3)))</f>
        <v/>
      </c>
      <c r="F28" s="118" t="str">
        <f>PROPER(IF($D28="","",VLOOKUP($D28,'m kvalifikacije žrebna lista'!$A$7:$R$70,4)))</f>
        <v/>
      </c>
      <c r="G28" s="118"/>
      <c r="H28" s="118" t="str">
        <f>UPPER(IF($D28="","",VLOOKUP($D28,'m kvalifikacije žrebna lista'!$A$7:$R$70,5)))</f>
        <v/>
      </c>
      <c r="I28" s="925"/>
      <c r="J28" s="1404"/>
      <c r="K28" s="115"/>
      <c r="L28" s="116" t="str">
        <f>UPPER(IF(OR(K28="a",K28="as"),J27,IF(OR(K28="b",K28="bs"),J29,)))</f>
        <v/>
      </c>
      <c r="M28" s="1132">
        <f>IF(OR(K28="a",K28="as"),K27,IF(OR(K28="b",K28="bs"),K29,))</f>
        <v>0</v>
      </c>
      <c r="N28" s="122"/>
      <c r="O28" s="122"/>
      <c r="P28" s="122"/>
      <c r="Q28" s="122"/>
      <c r="R28" s="122"/>
      <c r="S28" s="982" t="str">
        <f>IF(OR(K28="a",K28="as"),S27,IF(OR(K28="b",K28="bs"),S29,""))</f>
        <v/>
      </c>
      <c r="T28" s="982" t="str">
        <f>IF($D28="","",VLOOKUP($D28,'m kvalifikacije žrebna lista'!$A$7:$R$38,14))</f>
        <v/>
      </c>
      <c r="V28" s="886">
        <v>22</v>
      </c>
      <c r="W28" s="886" t="str">
        <f>UPPER(IF($D28="","",VLOOKUP($D28,'m kvalifikacije žrebna lista'!$A$7:$R$78,3)))</f>
        <v/>
      </c>
      <c r="X28" s="886" t="str">
        <f>PROPER(IF($D28="","",VLOOKUP($D28,'m kvalifikacije žrebna lista'!$A$7:$R$78,4)))</f>
        <v/>
      </c>
      <c r="Y28" s="888" t="str">
        <f t="shared" si="0"/>
        <v/>
      </c>
      <c r="Z28" s="902" t="str">
        <f>IF($W28="","",IF(AND($R$65=1,$S27=$C28),3,IF(AND($R$65=2,$S27=$C28),2,IF(AND($R$65=3,$S27=$C28),1,""))))</f>
        <v/>
      </c>
      <c r="AA28" s="902" t="str">
        <f>IF($W28="","",IF(AND($R$65=1,$S$28=$S$27,$S$27=$C$28),3,IF(AND($R$65=2,$S$28=$S$27,$S$27=$C$28),2,IF(AND($R$65=3,$S$28=$S$27,$S$27=$C$28),1,""))))</f>
        <v/>
      </c>
      <c r="AB28" s="888" t="str">
        <f>IF($W28="","",IF(AND($R$65=1,$S$26=$S$28,$S$28=$S$27,$S$27=$C$28),3,IF(AND($R$65=2,$S$26=$S$28,$S$28=$S$27,$S$27=$C$28),2,IF(AND($R$65=3,$S$26=$S$28,$S$28=$S$27,$S$27=$C$28),1,""))))</f>
        <v/>
      </c>
      <c r="AC28" s="888"/>
      <c r="AD28" s="888"/>
      <c r="AE28" s="1008">
        <f t="shared" si="2"/>
        <v>0</v>
      </c>
      <c r="AG28" s="982" t="str">
        <f>IF($D28="","",VLOOKUP($D28,'m kvalifikacije žrebna lista'!$A$7:$R$38,14))</f>
        <v/>
      </c>
      <c r="AH28" s="1431">
        <v>22</v>
      </c>
      <c r="AI28" s="1431" t="str">
        <f>UPPER(IF($D28="","",VLOOKUP($D28,'m kvalifikacije žrebna lista'!$A$7:$R$78,3)))</f>
        <v/>
      </c>
      <c r="AJ28" s="1431" t="str">
        <f>PROPER(IF($D28="","",VLOOKUP($D28,'m kvalifikacije žrebna lista'!$A$7:$R$78,4)))</f>
        <v/>
      </c>
      <c r="AK28" s="1438" t="str">
        <f>IF($W$28="","",IF($S27&lt;&gt;$C28,"",IF(OR($J28="bb",$J28=""),"0",$T27)))</f>
        <v/>
      </c>
      <c r="AL28" s="1438" t="str">
        <f>IF($W$28="","",IF($S$28&lt;&gt;$C28,"",IF(OR($L$29="bb",$L$29=""),"0",$K$29)))</f>
        <v/>
      </c>
      <c r="AM28" s="1438" t="str">
        <f>IF($W$28="","",IF($S$26&lt;&gt;$C28,"",IF(OR($N$27="bb",$N$27=""),"0",$M$24)))</f>
        <v/>
      </c>
      <c r="AN28" s="1433" t="str">
        <f>IF($W28="","",IF(AND($R$65=1,$S$26=$S$28,$S$28=$S$27,$S$27=$C$28),0.3,IF(AND($R$65=2,$S$26=$S$28,$S$28=$S$27,$S$27=$C$28),0.2,IF(AND($R$65=3,$S$26=$S$28,$S$28=$S$27,$S$27=$C$28),0.1,"0"))))</f>
        <v/>
      </c>
      <c r="AO28" s="1433"/>
      <c r="AP28" s="1433"/>
      <c r="AQ28" s="1450">
        <f t="shared" si="1"/>
        <v>0</v>
      </c>
      <c r="AR28" s="1430"/>
      <c r="AS28" s="1431">
        <v>22</v>
      </c>
      <c r="AT28" s="1431" t="str">
        <f>UPPER(IF($D28="","",VLOOKUP($D28,'m kvalifikacije žrebna lista'!$A$7:$R$78,3)))</f>
        <v/>
      </c>
      <c r="AU28" s="1431" t="str">
        <f>PROPER(IF($D28="","",VLOOKUP($D28,'m kvalifikacije žrebna lista'!$A$7:$R$78,4)))</f>
        <v/>
      </c>
      <c r="AV28" s="1450">
        <f t="shared" si="3"/>
        <v>0</v>
      </c>
      <c r="AW28" s="1430"/>
    </row>
    <row r="29" spans="1:49" s="33" customFormat="1" ht="9.6" customHeight="1">
      <c r="A29" s="504" t="s">
        <v>25</v>
      </c>
      <c r="B29" s="101" t="str">
        <f>UPPER(IF($D29="","",VLOOKUP($D29,'m kvalifikacije žrebna lista'!$A$7:$R$70,17)))</f>
        <v/>
      </c>
      <c r="C29" s="101" t="str">
        <f>IF(D29="","",VLOOKUP(D29,'m kvalifikacije žrebna lista'!$A$7:$R$70,2))</f>
        <v/>
      </c>
      <c r="D29" s="102"/>
      <c r="E29" s="118" t="str">
        <f>UPPER(IF($D29="","",VLOOKUP($D29,'m kvalifikacije žrebna lista'!$A$7:$R$70,3)))</f>
        <v/>
      </c>
      <c r="F29" s="118" t="str">
        <f>PROPER(IF($D29="","",VLOOKUP($D29,'m kvalifikacije žrebna lista'!$A$7:$R$70,4)))</f>
        <v/>
      </c>
      <c r="G29" s="118"/>
      <c r="H29" s="118" t="str">
        <f>UPPER(IF($D29="","",VLOOKUP($D29,'m kvalifikacije žrebna lista'!$A$7:$R$70,5)))</f>
        <v/>
      </c>
      <c r="I29" s="924"/>
      <c r="J29" s="116" t="str">
        <f>UPPER(IF(OR(I30="a",I30="as"),E29,IF(OR(I30="b",I30="bs"),E30,)))</f>
        <v/>
      </c>
      <c r="K29" s="996">
        <f>IF(OR(I30="a",I30="as"),T29,IF(OR(I30="b",I30="bs"),T30,))</f>
        <v>0</v>
      </c>
      <c r="L29" s="1404"/>
      <c r="M29" s="937"/>
      <c r="N29" s="122"/>
      <c r="O29" s="122"/>
      <c r="P29" s="122"/>
      <c r="Q29" s="122"/>
      <c r="R29" s="122"/>
      <c r="S29" s="982" t="str">
        <f>IF(OR(I30="a",I30="as"),C29,IF(OR(I30="b",I30="bs"),C30,""))</f>
        <v/>
      </c>
      <c r="T29" s="982" t="str">
        <f>IF($D29="","",VLOOKUP($D29,'m kvalifikacije žrebna lista'!$A$7:$R$38,14))</f>
        <v/>
      </c>
      <c r="V29" s="620">
        <v>23</v>
      </c>
      <c r="W29" s="620" t="str">
        <f>UPPER(IF($D29="","",VLOOKUP($D29,'m kvalifikacije žrebna lista'!$A$7:$R$78,3)))</f>
        <v/>
      </c>
      <c r="X29" s="620" t="str">
        <f>PROPER(IF($D29="","",VLOOKUP($D29,'m kvalifikacije žrebna lista'!$A$7:$R$78,4)))</f>
        <v/>
      </c>
      <c r="Y29" s="403" t="str">
        <f t="shared" si="0"/>
        <v/>
      </c>
      <c r="Z29" s="900" t="str">
        <f>IF($W29="","",IF(AND($R$65=1,$S29=$C29),3,IF(AND($R$65=2,$S29=$C29),2,IF(AND($R$65=3,$S29=$C29),1,""))))</f>
        <v/>
      </c>
      <c r="AA29" s="900" t="str">
        <f>IF($W29="","",IF(AND($R$65=1,$S$28=$S$29,$S$29=$C$29),3,IF(AND($R$65=2,$S$28=$S$29,$S$29=$C$29),2,IF(AND($R$65=3,$S$28=$S$29,$S$29=$C$29),1,""))))</f>
        <v/>
      </c>
      <c r="AB29" s="403" t="str">
        <f>IF($W29="","",IF(AND($R$65=1,$S$26=$S$28,$S$28=$S$29,$S$29=$C$29),3,IF(AND($R$65=2,$S$26=$S$28,$S$28=$S$29,$S$29=$C$29),2,IF(AND($R$65=3,$S$26=$S$28,$S$28=$S$29,$S$29=$C$29),1,""))))</f>
        <v/>
      </c>
      <c r="AC29" s="403"/>
      <c r="AD29" s="403"/>
      <c r="AE29" s="1007">
        <f t="shared" si="2"/>
        <v>0</v>
      </c>
      <c r="AG29" s="982" t="str">
        <f>IF($D29="","",VLOOKUP($D29,'m kvalifikacije žrebna lista'!$A$7:$R$38,14))</f>
        <v/>
      </c>
      <c r="AH29" s="1431">
        <v>23</v>
      </c>
      <c r="AI29" s="1431" t="str">
        <f>UPPER(IF($D29="","",VLOOKUP($D29,'m kvalifikacije žrebna lista'!$A$7:$R$78,3)))</f>
        <v/>
      </c>
      <c r="AJ29" s="1431" t="str">
        <f>PROPER(IF($D29="","",VLOOKUP($D29,'m kvalifikacije žrebna lista'!$A$7:$R$78,4)))</f>
        <v/>
      </c>
      <c r="AK29" s="1438" t="str">
        <f>IF($W$29="","",IF($S29&lt;&gt;$C29,"",IF(OR($J30="bb",$J30=""),"0",$T30)))</f>
        <v/>
      </c>
      <c r="AL29" s="1438" t="str">
        <f>IF($W$29="","",IF($S$28&lt;&gt;$C29,"",IF(OR($L$29="bb",$L$29=""),"0",$K$27)))</f>
        <v/>
      </c>
      <c r="AM29" s="1438" t="str">
        <f>IF($W$29="","",IF($S$26&lt;&gt;$C29,"",IF(OR($N$27="bb",$N$27=""),"0",$M$24)))</f>
        <v/>
      </c>
      <c r="AN29" s="1433" t="str">
        <f>IF($W29="","",IF(AND($R$65=1,$S$26=$S$28,$S$28=$S$29,$S$29=$C$29),0.3,IF(AND($R$65=2,$S$26=$S$28,$S$28=$S$29,$S$29=$C$29),0.2,IF(AND($R$65=3,$S$26=$S$28,$S$28=$S$29,$S$29=$C$29),0.1,"0"))))</f>
        <v/>
      </c>
      <c r="AO29" s="1433"/>
      <c r="AP29" s="1433"/>
      <c r="AQ29" s="1450">
        <f t="shared" si="1"/>
        <v>0</v>
      </c>
      <c r="AR29" s="1430"/>
      <c r="AS29" s="1431">
        <v>23</v>
      </c>
      <c r="AT29" s="1431" t="str">
        <f>UPPER(IF($D29="","",VLOOKUP($D29,'m kvalifikacije žrebna lista'!$A$7:$R$78,3)))</f>
        <v/>
      </c>
      <c r="AU29" s="1431" t="str">
        <f>PROPER(IF($D29="","",VLOOKUP($D29,'m kvalifikacije žrebna lista'!$A$7:$R$78,4)))</f>
        <v/>
      </c>
      <c r="AV29" s="1450">
        <f t="shared" si="3"/>
        <v>0</v>
      </c>
      <c r="AW29" s="1430"/>
    </row>
    <row r="30" spans="1:49" s="33" customFormat="1" ht="9.6" customHeight="1">
      <c r="A30" s="501" t="s">
        <v>26</v>
      </c>
      <c r="B30" s="101" t="str">
        <f>UPPER(IF($D30="","",VLOOKUP($D30,'m kvalifikacije žrebna lista'!$A$7:$R$70,17)))</f>
        <v/>
      </c>
      <c r="C30" s="101" t="str">
        <f>IF(D30="","",VLOOKUP(D30,'m kvalifikacije žrebna lista'!$A$7:$R$70,2))</f>
        <v/>
      </c>
      <c r="D30" s="102"/>
      <c r="E30" s="118" t="str">
        <f>UPPER(IF($D30="","",VLOOKUP($D30,'m kvalifikacije žrebna lista'!$A$7:$R$70,3)))</f>
        <v/>
      </c>
      <c r="F30" s="118" t="str">
        <f>PROPER(IF($D30="","",VLOOKUP($D30,'m kvalifikacije žrebna lista'!$A$7:$R$70,4)))</f>
        <v/>
      </c>
      <c r="G30" s="118"/>
      <c r="H30" s="118" t="str">
        <f>UPPER(IF($D30="","",VLOOKUP($D30,'m kvalifikacije žrebna lista'!$A$7:$R$70,5)))</f>
        <v/>
      </c>
      <c r="I30" s="925"/>
      <c r="J30" s="1404"/>
      <c r="K30" s="937"/>
      <c r="L30" s="122"/>
      <c r="M30" s="999"/>
      <c r="N30" s="122"/>
      <c r="O30" s="122"/>
      <c r="P30" s="122"/>
      <c r="Q30" s="122"/>
      <c r="R30" s="122"/>
      <c r="S30" s="982"/>
      <c r="T30" s="982" t="str">
        <f>IF($D30="","",VLOOKUP($D30,'m kvalifikacije žrebna lista'!$A$7:$R$38,14))</f>
        <v/>
      </c>
      <c r="V30" s="886">
        <v>24</v>
      </c>
      <c r="W30" s="886" t="str">
        <f>UPPER(IF($D30="","",VLOOKUP($D30,'m kvalifikacije žrebna lista'!$A$7:$R$78,3)))</f>
        <v/>
      </c>
      <c r="X30" s="886" t="str">
        <f>PROPER(IF($D30="","",VLOOKUP($D30,'m kvalifikacije žrebna lista'!$A$7:$R$78,4)))</f>
        <v/>
      </c>
      <c r="Y30" s="888" t="str">
        <f t="shared" si="0"/>
        <v/>
      </c>
      <c r="Z30" s="902" t="str">
        <f>IF($W30="","",IF(AND($R$65=1,$S29=$C30),3,IF(AND($R$65=2,$S29=$C30),2,IF(AND($R$65=3,$S29=$C30),1,""))))</f>
        <v/>
      </c>
      <c r="AA30" s="902" t="str">
        <f>IF($W30="","",IF(AND($R$65=1,$S$28=$S$29,$S$29=$C$30),3,IF(AND($R$65=2,$S$28=$S$29,$S$29=$C$30),2,IF(AND($R$65=3,$S$28=$S$29,$S$29=$C$30),1,""))))</f>
        <v/>
      </c>
      <c r="AB30" s="888" t="str">
        <f>IF($W30="","",IF(AND($R$65=1,$S$26=$S$28,$S$28=$S$29,$S$29=$C$30),3,IF(AND($R$65=2,$S$26=$S$28,$S$28=$S$29,$S$29=$C$30),2,IF(AND($R$65=3,$S$26=$S$28,$S$28=$S$29,$S$29=$C$30),1,""))))</f>
        <v/>
      </c>
      <c r="AC30" s="888"/>
      <c r="AD30" s="888"/>
      <c r="AE30" s="1008">
        <f t="shared" si="2"/>
        <v>0</v>
      </c>
      <c r="AG30" s="982" t="str">
        <f>IF($D30="","",VLOOKUP($D30,'m kvalifikacije žrebna lista'!$A$7:$R$38,14))</f>
        <v/>
      </c>
      <c r="AH30" s="1431">
        <v>24</v>
      </c>
      <c r="AI30" s="1431" t="str">
        <f>UPPER(IF($D30="","",VLOOKUP($D30,'m kvalifikacije žrebna lista'!$A$7:$R$78,3)))</f>
        <v/>
      </c>
      <c r="AJ30" s="1431" t="str">
        <f>PROPER(IF($D30="","",VLOOKUP($D30,'m kvalifikacije žrebna lista'!$A$7:$R$78,4)))</f>
        <v/>
      </c>
      <c r="AK30" s="1438" t="str">
        <f>IF($W$30="","",IF($S29&lt;&gt;$C30,"",IF(OR($J30="bb",$J30=""),"0",$T29)))</f>
        <v/>
      </c>
      <c r="AL30" s="1438" t="str">
        <f>IF($W$30="","",IF($S$28&lt;&gt;$C30,"",IF(OR($L$29="bb",$L$29=""),"0",$K$27)))</f>
        <v/>
      </c>
      <c r="AM30" s="1438" t="str">
        <f>IF($W$30="","",IF($S$26&lt;&gt;$C30,"",IF(OR($N$27="bb",$N$27=""),"0",$M$24)))</f>
        <v/>
      </c>
      <c r="AN30" s="1433" t="str">
        <f>IF($W30="","",IF(AND($R$65=1,$S$26=$S$28,$S$28=$S$29,$S$29=$C$30),0.3,IF(AND($R$65=2,$S$26=$S$28,$S$28=$S$29,$S$29=$C$30),0.2,IF(AND($R$65=3,$S$26=$S$28,$S$28=$S$29,$S$29=$C$30),0.1,"0"))))</f>
        <v/>
      </c>
      <c r="AO30" s="1433"/>
      <c r="AP30" s="1433"/>
      <c r="AQ30" s="1450">
        <f t="shared" si="1"/>
        <v>0</v>
      </c>
      <c r="AR30" s="1430"/>
      <c r="AS30" s="1431">
        <v>24</v>
      </c>
      <c r="AT30" s="1431" t="str">
        <f>UPPER(IF($D30="","",VLOOKUP($D30,'m kvalifikacije žrebna lista'!$A$7:$R$78,3)))</f>
        <v/>
      </c>
      <c r="AU30" s="1431" t="str">
        <f>PROPER(IF($D30="","",VLOOKUP($D30,'m kvalifikacije žrebna lista'!$A$7:$R$78,4)))</f>
        <v/>
      </c>
      <c r="AV30" s="1450">
        <f t="shared" si="3"/>
        <v>0</v>
      </c>
      <c r="AW30" s="1430"/>
    </row>
    <row r="31" spans="1:49" s="33" customFormat="1" ht="9.6" customHeight="1">
      <c r="A31" s="500" t="s">
        <v>27</v>
      </c>
      <c r="B31" s="103" t="str">
        <f>UPPER(IF($D31="","",VLOOKUP($D31,'m kvalifikacije žrebna lista'!$A$7:$R$70,17)))</f>
        <v/>
      </c>
      <c r="C31" s="103" t="str">
        <f>IF(D31="","",VLOOKUP(D31,'m kvalifikacije žrebna lista'!$A$7:$R$70,2))</f>
        <v/>
      </c>
      <c r="D31" s="102"/>
      <c r="E31" s="103" t="str">
        <f>UPPER(IF($D31="","",VLOOKUP($D31,'m kvalifikacije žrebna lista'!$A$7:$R$70,3)))</f>
        <v/>
      </c>
      <c r="F31" s="103" t="str">
        <f>PROPER(IF($D31="","",VLOOKUP($D31,'m kvalifikacije žrebna lista'!$A$7:$R$70,4)))</f>
        <v/>
      </c>
      <c r="G31" s="103"/>
      <c r="H31" s="103" t="str">
        <f>UPPER(IF($D31="","",VLOOKUP($D31,'m kvalifikacije žrebna lista'!$A$7:$R$70,5)))</f>
        <v/>
      </c>
      <c r="I31" s="924"/>
      <c r="J31" s="116" t="str">
        <f>UPPER(IF(OR(I32="a",I32="as"),E31,IF(OR(I32="b",I32="bs"),E32,)))</f>
        <v/>
      </c>
      <c r="K31" s="994">
        <f>IF(OR(I32="a",I32="as"),T31,IF(OR(I32="b",I32="bs"),T32,))</f>
        <v>0</v>
      </c>
      <c r="L31" s="122"/>
      <c r="M31" s="937"/>
      <c r="N31" s="122"/>
      <c r="O31" s="122"/>
      <c r="P31" s="122"/>
      <c r="Q31" s="122"/>
      <c r="R31" s="122"/>
      <c r="S31" s="982" t="str">
        <f>IF(OR(I32="a",I32="as"),C31,IF(OR(I32="b",I32="bs"),C32,""))</f>
        <v/>
      </c>
      <c r="T31" s="982" t="str">
        <f>IF($D31="","",VLOOKUP($D31,'m kvalifikacije žrebna lista'!$A$7:$R$38,14))</f>
        <v/>
      </c>
      <c r="V31" s="620">
        <v>25</v>
      </c>
      <c r="W31" s="620" t="str">
        <f>UPPER(IF($D31="","",VLOOKUP($D31,'m kvalifikacije žrebna lista'!$A$7:$R$78,3)))</f>
        <v/>
      </c>
      <c r="X31" s="620" t="str">
        <f>PROPER(IF($D31="","",VLOOKUP($D31,'m kvalifikacije žrebna lista'!$A$7:$R$78,4)))</f>
        <v/>
      </c>
      <c r="Y31" s="403" t="str">
        <f t="shared" si="0"/>
        <v/>
      </c>
      <c r="Z31" s="900" t="str">
        <f>IF($W31="","",IF(AND($R$65=1,$S31=$C31),3,IF(AND($R$65=2,$S31=$C31),2,IF(AND($R$65=3,$S31=$C31),1,""))))</f>
        <v/>
      </c>
      <c r="AA31" s="900" t="str">
        <f>IF($W31="","",IF(AND($R$65=1,$S$32=$S$31,$S$31=$C$31),3,IF(AND($R$65=2,$S$32=$S$31,$S$31=$C$31),2,IF(AND($R$65=3,$S$32=$S$31,$S$31=$C$31),1,""))))</f>
        <v/>
      </c>
      <c r="AB31" s="403" t="str">
        <f>IF($W31="","",IF(AND($R$65=1,$S$34=$S$32,$S$32=$S$31,$S$31=$C$31),3,IF(AND($R$65=2,$S$34=$S$32,$S$32=$S$31,$S$31=$C$31),2,IF(AND($R$65=3,$S$34=$S$32,$S$32=$S$31,$S$31=$C$31),1,""))))</f>
        <v/>
      </c>
      <c r="AC31" s="403"/>
      <c r="AD31" s="403"/>
      <c r="AE31" s="1007">
        <f t="shared" si="2"/>
        <v>0</v>
      </c>
      <c r="AG31" s="982" t="str">
        <f>IF($D31="","",VLOOKUP($D31,'m kvalifikacije žrebna lista'!$A$7:$R$38,14))</f>
        <v/>
      </c>
      <c r="AH31" s="1431">
        <v>25</v>
      </c>
      <c r="AI31" s="1431" t="str">
        <f>UPPER(IF($D31="","",VLOOKUP($D31,'m kvalifikacije žrebna lista'!$A$7:$R$78,3)))</f>
        <v/>
      </c>
      <c r="AJ31" s="1431" t="str">
        <f>PROPER(IF($D31="","",VLOOKUP($D31,'m kvalifikacije žrebna lista'!$A$7:$R$78,4)))</f>
        <v/>
      </c>
      <c r="AK31" s="1438" t="str">
        <f>IF($W$31="","",IF($S31&lt;&gt;$C31,"",IF(OR($J32="bb",$J32=""),"0",$T32)))</f>
        <v/>
      </c>
      <c r="AL31" s="1438" t="str">
        <f>IF($W$31="","",IF($S$32&lt;&gt;$C31,"",IF(OR($L$33="bb",$L$33=""),"0",$K$33)))</f>
        <v/>
      </c>
      <c r="AM31" s="1438" t="str">
        <f>IF($W$31="","",IF($S$34&lt;&gt;$C31,"",IF(OR($N$35="bb",$N$35=""),"0",$M$36)))</f>
        <v/>
      </c>
      <c r="AN31" s="1433" t="str">
        <f>IF($W31="","",IF(AND($R$65=1,$S$34=$S$32,$S$32=$S$31,$S$31=$C$31),0.3,IF(AND($R$65=2,$S$34=$S$32,$S$32=$S$31,$S$31=$C$31),0.2,IF(AND($R$65=3,$S$34=$S$32,$S$32=$S$31,$S$31=$C$31),0.1,"0"))))</f>
        <v/>
      </c>
      <c r="AO31" s="1433"/>
      <c r="AP31" s="1433"/>
      <c r="AQ31" s="1450">
        <f t="shared" si="1"/>
        <v>0</v>
      </c>
      <c r="AR31" s="1430"/>
      <c r="AS31" s="1431">
        <v>25</v>
      </c>
      <c r="AT31" s="1431" t="str">
        <f>UPPER(IF($D31="","",VLOOKUP($D31,'m kvalifikacije žrebna lista'!$A$7:$R$78,3)))</f>
        <v/>
      </c>
      <c r="AU31" s="1431" t="str">
        <f>PROPER(IF($D31="","",VLOOKUP($D31,'m kvalifikacije žrebna lista'!$A$7:$R$78,4)))</f>
        <v/>
      </c>
      <c r="AV31" s="1450">
        <f t="shared" si="3"/>
        <v>0</v>
      </c>
      <c r="AW31" s="1430"/>
    </row>
    <row r="32" spans="1:49" s="33" customFormat="1" ht="9.6" customHeight="1">
      <c r="A32" s="504" t="s">
        <v>28</v>
      </c>
      <c r="B32" s="101" t="str">
        <f>UPPER(IF($D32="","",VLOOKUP($D32,'m kvalifikacije žrebna lista'!$A$7:$R$70,17)))</f>
        <v/>
      </c>
      <c r="C32" s="101" t="str">
        <f>IF(D32="","",VLOOKUP(D32,'m kvalifikacije žrebna lista'!$A$7:$R$70,2))</f>
        <v/>
      </c>
      <c r="D32" s="102"/>
      <c r="E32" s="118" t="str">
        <f>UPPER(IF($D32="","",VLOOKUP($D32,'m kvalifikacije žrebna lista'!$A$7:$R$70,3)))</f>
        <v/>
      </c>
      <c r="F32" s="118" t="str">
        <f>PROPER(IF($D32="","",VLOOKUP($D32,'m kvalifikacije žrebna lista'!$A$7:$R$70,4)))</f>
        <v/>
      </c>
      <c r="G32" s="118"/>
      <c r="H32" s="118" t="str">
        <f>UPPER(IF($D32="","",VLOOKUP($D32,'m kvalifikacije žrebna lista'!$A$7:$R$70,5)))</f>
        <v/>
      </c>
      <c r="I32" s="925"/>
      <c r="J32" s="1404"/>
      <c r="K32" s="115"/>
      <c r="L32" s="116" t="str">
        <f>UPPER(IF(OR(K32="a",K32="as"),J31,IF(OR(K32="b",K32="bs"),J33,)))</f>
        <v/>
      </c>
      <c r="M32" s="994">
        <f>IF(OR(K32="a",K32="as"),K31,IF(OR(K32="b",K32="bs"),K33,))</f>
        <v>0</v>
      </c>
      <c r="N32" s="122"/>
      <c r="O32" s="122"/>
      <c r="P32" s="122"/>
      <c r="Q32" s="122"/>
      <c r="R32" s="122"/>
      <c r="S32" s="982" t="str">
        <f>IF(OR(K32="a",K32="as"),S31,IF(OR(K32="b",K32="bs"),S33,""))</f>
        <v/>
      </c>
      <c r="T32" s="982" t="str">
        <f>IF($D32="","",VLOOKUP($D32,'m kvalifikacije žrebna lista'!$A$7:$R$38,14))</f>
        <v/>
      </c>
      <c r="V32" s="886">
        <v>26</v>
      </c>
      <c r="W32" s="886" t="str">
        <f>UPPER(IF($D32="","",VLOOKUP($D32,'m kvalifikacije žrebna lista'!$A$7:$R$78,3)))</f>
        <v/>
      </c>
      <c r="X32" s="886" t="str">
        <f>PROPER(IF($D32="","",VLOOKUP($D32,'m kvalifikacije žrebna lista'!$A$7:$R$78,4)))</f>
        <v/>
      </c>
      <c r="Y32" s="888" t="str">
        <f t="shared" si="0"/>
        <v/>
      </c>
      <c r="Z32" s="902" t="str">
        <f>IF($W32="","",IF(AND($R$65=1,$S31=$C32),3,IF(AND($R$65=2,$S31=$C32),2,IF(AND($R$65=3,$S31=$C32),1,""))))</f>
        <v/>
      </c>
      <c r="AA32" s="902" t="str">
        <f>IF($W32="","",IF(AND($R$65=1,$S$32=$S$31,$S$31=$C$32),3,IF(AND($R$65=2,$S$32=$S$31,$S$31=$C$32),2,IF(AND($R$65=3,$S$32=$S$31,$S$31=$C$32),1,""))))</f>
        <v/>
      </c>
      <c r="AB32" s="888" t="str">
        <f>IF($W32="","",IF(AND($R$65=1,$S$34=$S$32,$S$32=$S$31,$S$31=$C$32),3,IF(AND($R$65=2,$S$34=$S$32,$S$32=$S$31,$S$31=$C$32),2,IF(AND($R$65=3,$S$34=$S$32,$S$32=$S$31,$S$31=$C$32),1,""))))</f>
        <v/>
      </c>
      <c r="AC32" s="888"/>
      <c r="AD32" s="888"/>
      <c r="AE32" s="1008">
        <f t="shared" si="2"/>
        <v>0</v>
      </c>
      <c r="AG32" s="982" t="str">
        <f>IF($D32="","",VLOOKUP($D32,'m kvalifikacije žrebna lista'!$A$7:$R$38,14))</f>
        <v/>
      </c>
      <c r="AH32" s="1431">
        <v>26</v>
      </c>
      <c r="AI32" s="1431" t="str">
        <f>UPPER(IF($D32="","",VLOOKUP($D32,'m kvalifikacije žrebna lista'!$A$7:$R$78,3)))</f>
        <v/>
      </c>
      <c r="AJ32" s="1431" t="str">
        <f>PROPER(IF($D32="","",VLOOKUP($D32,'m kvalifikacije žrebna lista'!$A$7:$R$78,4)))</f>
        <v/>
      </c>
      <c r="AK32" s="1438" t="str">
        <f>IF($W$32="","",IF($S31&lt;&gt;$C32,"",IF(OR($J32="bb",$J32=""),"0",$T31)))</f>
        <v/>
      </c>
      <c r="AL32" s="1438" t="str">
        <f>IF($W$32="","",IF($S$32&lt;&gt;$C32,"",IF(OR($L$33="bb",$L$33=""),"0",$K$33)))</f>
        <v/>
      </c>
      <c r="AM32" s="1438" t="str">
        <f>IF($W$32="","",IF($S$34&lt;&gt;$C32,"",IF(OR($N$35="bb",$N$35=""),"0",$M$36)))</f>
        <v/>
      </c>
      <c r="AN32" s="1433" t="str">
        <f>IF($W32="","",IF(AND($R$65=1,$S$34=$S$32,$S$32=$S$31,$S$31=$C$32),0.3,IF(AND($R$65=2,$S$34=$S$32,$S$32=$S$31,$S$31=$C$32),0.2,IF(AND($R$65=3,$S$34=$S$32,$S$32=$S$31,$S$31=$C$32),0.1,"0"))))</f>
        <v/>
      </c>
      <c r="AO32" s="1433"/>
      <c r="AP32" s="1433"/>
      <c r="AQ32" s="1450">
        <f t="shared" si="1"/>
        <v>0</v>
      </c>
      <c r="AR32" s="1430"/>
      <c r="AS32" s="1431">
        <v>26</v>
      </c>
      <c r="AT32" s="1431" t="str">
        <f>UPPER(IF($D32="","",VLOOKUP($D32,'m kvalifikacije žrebna lista'!$A$7:$R$78,3)))</f>
        <v/>
      </c>
      <c r="AU32" s="1431" t="str">
        <f>PROPER(IF($D32="","",VLOOKUP($D32,'m kvalifikacije žrebna lista'!$A$7:$R$78,4)))</f>
        <v/>
      </c>
      <c r="AV32" s="1450">
        <f t="shared" si="3"/>
        <v>0</v>
      </c>
      <c r="AW32" s="1430"/>
    </row>
    <row r="33" spans="1:49" s="33" customFormat="1" ht="9.6" customHeight="1">
      <c r="A33" s="501" t="s">
        <v>29</v>
      </c>
      <c r="B33" s="101" t="str">
        <f>UPPER(IF($D33="","",VLOOKUP($D33,'m kvalifikacije žrebna lista'!$A$7:$R$70,17)))</f>
        <v/>
      </c>
      <c r="C33" s="101" t="str">
        <f>IF(D33="","",VLOOKUP(D33,'m kvalifikacije žrebna lista'!$A$7:$R$70,2))</f>
        <v/>
      </c>
      <c r="D33" s="102"/>
      <c r="E33" s="118" t="str">
        <f>UPPER(IF($D33="","",VLOOKUP($D33,'m kvalifikacije žrebna lista'!$A$7:$R$70,3)))</f>
        <v/>
      </c>
      <c r="F33" s="118" t="str">
        <f>PROPER(IF($D33="","",VLOOKUP($D33,'m kvalifikacije žrebna lista'!$A$7:$R$70,4)))</f>
        <v/>
      </c>
      <c r="G33" s="118"/>
      <c r="H33" s="118" t="str">
        <f>UPPER(IF($D33="","",VLOOKUP($D33,'m kvalifikacije žrebna lista'!$A$7:$R$70,5)))</f>
        <v/>
      </c>
      <c r="I33" s="924"/>
      <c r="J33" s="116" t="str">
        <f>UPPER(IF(OR(I34="a",I34="as"),E33,IF(OR(I34="b",I34="bs"),E34,)))</f>
        <v/>
      </c>
      <c r="K33" s="995">
        <f>IF(OR(I34="a",I34="as"),T33,IF(OR(I34="b",I34="bs"),T34,))</f>
        <v>0</v>
      </c>
      <c r="L33" s="1404"/>
      <c r="M33" s="936"/>
      <c r="N33" s="122"/>
      <c r="O33" s="122"/>
      <c r="P33" s="122"/>
      <c r="Q33" s="122"/>
      <c r="R33" s="122"/>
      <c r="S33" s="982" t="str">
        <f>IF(OR(I34="a",I34="as"),C33,IF(OR(I34="b",I34="bs"),C34,""))</f>
        <v/>
      </c>
      <c r="T33" s="982" t="str">
        <f>IF($D33="","",VLOOKUP($D33,'m kvalifikacije žrebna lista'!$A$7:$R$38,14))</f>
        <v/>
      </c>
      <c r="V33" s="620">
        <v>27</v>
      </c>
      <c r="W33" s="620" t="str">
        <f>UPPER(IF($D33="","",VLOOKUP($D33,'m kvalifikacije žrebna lista'!$A$7:$R$78,3)))</f>
        <v/>
      </c>
      <c r="X33" s="620" t="str">
        <f>PROPER(IF($D33="","",VLOOKUP($D33,'m kvalifikacije žrebna lista'!$A$7:$R$78,4)))</f>
        <v/>
      </c>
      <c r="Y33" s="403" t="str">
        <f t="shared" si="0"/>
        <v/>
      </c>
      <c r="Z33" s="900" t="str">
        <f>IF($W33="","",IF(AND($R$65=1,$S33=$C33),3,IF(AND($R$65=2,$S33=$C33),2,IF(AND($R$65=3,$S33=$C33),1,""))))</f>
        <v/>
      </c>
      <c r="AA33" s="900" t="str">
        <f>IF($W33="","",IF(AND($R$65=1,$S$32=$S$33,$S$33=$C$33),3,IF(AND($R$65=2,$S$32=$S$33,$S$33=$C$33),2,IF(AND($R$65=3,$S$32=$S$33,$S$33=$C$33),1,""))))</f>
        <v/>
      </c>
      <c r="AB33" s="900" t="str">
        <f>IF($W33="","",IF(AND($R$65=1,$S$34=$S$32,$S$32=$S$33,$S$33=$C$33),3,IF(AND($R$65=2,$S$34=$S$32,$S$32=$S$33,$S$33=$C$33),2,IF(AND($R$65=3,$S$34=$S$32,$S$32=$S$33,$S$33=$C$33),1,""))))</f>
        <v/>
      </c>
      <c r="AC33" s="403"/>
      <c r="AD33" s="403"/>
      <c r="AE33" s="1007">
        <f t="shared" si="2"/>
        <v>0</v>
      </c>
      <c r="AG33" s="982" t="str">
        <f>IF($D33="","",VLOOKUP($D33,'m kvalifikacije žrebna lista'!$A$7:$R$38,14))</f>
        <v/>
      </c>
      <c r="AH33" s="1431">
        <v>27</v>
      </c>
      <c r="AI33" s="1431" t="str">
        <f>UPPER(IF($D33="","",VLOOKUP($D33,'m kvalifikacije žrebna lista'!$A$7:$R$78,3)))</f>
        <v/>
      </c>
      <c r="AJ33" s="1431" t="str">
        <f>PROPER(IF($D33="","",VLOOKUP($D33,'m kvalifikacije žrebna lista'!$A$7:$R$78,4)))</f>
        <v/>
      </c>
      <c r="AK33" s="1438" t="str">
        <f>IF($W$33="","",IF($S33&lt;&gt;$C33,"",IF(OR($J34="bb",$J34=""),"0",$T34)))</f>
        <v/>
      </c>
      <c r="AL33" s="1438" t="str">
        <f>IF($W$33="","",IF($S$32&lt;&gt;$C33,"",IF(OR($L$33="bb",$L$33=""),"0",$K$31)))</f>
        <v/>
      </c>
      <c r="AM33" s="1438" t="str">
        <f>IF($W$33="","",IF($S$34&lt;&gt;$C33,"",IF(OR($N$35="bb",$N$35=""),"0",$M$36)))</f>
        <v/>
      </c>
      <c r="AN33" s="1452" t="str">
        <f>IF($W33="","",IF(AND($R$65=1,$S$34=$S$32,$S$32=$S$33,$S$33=$C$33),0.3,IF(AND($R$65=2,$S$34=$S$32,$S$32=$S$33,$S$33=$C$33),0.2,IF(AND($R$65=3,$S$34=$S$32,$S$32=$S$33,$S$33=$C$33),0.1,"0"))))</f>
        <v/>
      </c>
      <c r="AO33" s="1433"/>
      <c r="AP33" s="1433"/>
      <c r="AQ33" s="1450">
        <f t="shared" si="1"/>
        <v>0</v>
      </c>
      <c r="AR33" s="1430"/>
      <c r="AS33" s="1431">
        <v>27</v>
      </c>
      <c r="AT33" s="1431" t="str">
        <f>UPPER(IF($D33="","",VLOOKUP($D33,'m kvalifikacije žrebna lista'!$A$7:$R$78,3)))</f>
        <v/>
      </c>
      <c r="AU33" s="1431" t="str">
        <f>PROPER(IF($D33="","",VLOOKUP($D33,'m kvalifikacije žrebna lista'!$A$7:$R$78,4)))</f>
        <v/>
      </c>
      <c r="AV33" s="1450">
        <f t="shared" si="3"/>
        <v>0</v>
      </c>
      <c r="AW33" s="1430"/>
    </row>
    <row r="34" spans="1:49" s="33" customFormat="1" ht="9.6" customHeight="1">
      <c r="A34" s="501" t="s">
        <v>30</v>
      </c>
      <c r="B34" s="101" t="str">
        <f>UPPER(IF($D34="","",VLOOKUP($D34,'m kvalifikacije žrebna lista'!$A$7:$R$70,17)))</f>
        <v/>
      </c>
      <c r="C34" s="101" t="str">
        <f>IF(D34="","",VLOOKUP(D34,'m kvalifikacije žrebna lista'!$A$7:$R$70,2))</f>
        <v/>
      </c>
      <c r="D34" s="102"/>
      <c r="E34" s="118" t="str">
        <f>UPPER(IF($D34="","",VLOOKUP($D34,'m kvalifikacije žrebna lista'!$A$7:$R$70,3)))</f>
        <v/>
      </c>
      <c r="F34" s="118" t="str">
        <f>PROPER(IF($D34="","",VLOOKUP($D34,'m kvalifikacije žrebna lista'!$A$7:$R$70,4)))</f>
        <v/>
      </c>
      <c r="G34" s="118"/>
      <c r="H34" s="118" t="str">
        <f>UPPER(IF($D34="","",VLOOKUP($D34,'m kvalifikacije žrebna lista'!$A$7:$R$70,5)))</f>
        <v/>
      </c>
      <c r="I34" s="925"/>
      <c r="J34" s="1404"/>
      <c r="K34" s="937"/>
      <c r="L34" s="114" t="s">
        <v>151</v>
      </c>
      <c r="M34" s="120"/>
      <c r="N34" s="116" t="str">
        <f>UPPER(IF(OR(M34="a",M34="as"),L32,IF(OR(M34="b",M34="bs"),L36,)))</f>
        <v/>
      </c>
      <c r="O34" s="121"/>
      <c r="P34" s="159"/>
      <c r="Q34" s="122"/>
      <c r="R34" s="122"/>
      <c r="S34" s="982" t="str">
        <f>IF(OR(M34="a",M34="as"),S32,IF(OR(M34="b",M34="bs"),S36,""))</f>
        <v/>
      </c>
      <c r="T34" s="982" t="str">
        <f>IF($D34="","",VLOOKUP($D34,'m kvalifikacije žrebna lista'!$A$7:$R$38,14))</f>
        <v/>
      </c>
      <c r="V34" s="886">
        <v>28</v>
      </c>
      <c r="W34" s="886" t="str">
        <f>UPPER(IF($D34="","",VLOOKUP($D34,'m kvalifikacije žrebna lista'!$A$7:$R$78,3)))</f>
        <v/>
      </c>
      <c r="X34" s="886" t="str">
        <f>PROPER(IF($D34="","",VLOOKUP($D34,'m kvalifikacije žrebna lista'!$A$7:$R$78,4)))</f>
        <v/>
      </c>
      <c r="Y34" s="888" t="str">
        <f t="shared" si="0"/>
        <v/>
      </c>
      <c r="Z34" s="902" t="str">
        <f>IF($W34="","",IF(AND($R$65=1,$S33=$C34),3,IF(AND($R$65=2,$S33=$C34),2,IF(AND($R$65=3,$S33=$C34),1,""))))</f>
        <v/>
      </c>
      <c r="AA34" s="902" t="str">
        <f>IF($W34="","",IF(AND($R$65=1,$S$32=$S$33,$S$33=$C$34),3,IF(AND($R$65=2,$S$32=$S$33,$S$33=$C$34),2,IF(AND($R$65=3,$S$32=$S$33,$S$33=$C$34),1,""))))</f>
        <v/>
      </c>
      <c r="AB34" s="888" t="str">
        <f>IF($W34="","",IF(AND($R$65=1,$S$34=$S$32,$S$32=$S$33,$S$33=$C$34),3,IF(AND($R$65=2,$S$34=$S$32,$S$32=$S$33,$S$33=$C$34),2,IF(AND($R$65=3,$S$34=$S$32,$S$32=$S$33,$S$33=$C$34),1,""))))</f>
        <v/>
      </c>
      <c r="AC34" s="888"/>
      <c r="AD34" s="888"/>
      <c r="AE34" s="1008">
        <f t="shared" si="2"/>
        <v>0</v>
      </c>
      <c r="AG34" s="982" t="str">
        <f>IF($D34="","",VLOOKUP($D34,'m kvalifikacije žrebna lista'!$A$7:$R$38,14))</f>
        <v/>
      </c>
      <c r="AH34" s="1431">
        <v>28</v>
      </c>
      <c r="AI34" s="1431" t="str">
        <f>UPPER(IF($D34="","",VLOOKUP($D34,'m kvalifikacije žrebna lista'!$A$7:$R$78,3)))</f>
        <v/>
      </c>
      <c r="AJ34" s="1431" t="str">
        <f>PROPER(IF($D34="","",VLOOKUP($D34,'m kvalifikacije žrebna lista'!$A$7:$R$78,4)))</f>
        <v/>
      </c>
      <c r="AK34" s="1438" t="str">
        <f>IF($W$34="","",IF($S33&lt;&gt;$C34,"",IF(OR($J34="bb",$J34=""),"0",$T33)))</f>
        <v/>
      </c>
      <c r="AL34" s="1438" t="str">
        <f>IF($W$34="","",IF($S$32&lt;&gt;$C34,"",IF(OR($L$33="bb",$L$33=""),"0",$K$31)))</f>
        <v/>
      </c>
      <c r="AM34" s="1438" t="str">
        <f>IF($W$34="","",IF($S$34&lt;&gt;$C34,"",IF(OR($N$35="bb",$N$35=""),"0",$M$36)))</f>
        <v/>
      </c>
      <c r="AN34" s="1433" t="str">
        <f>IF($W34="","",IF(AND($R$65=1,$S$34=$S$32,$S$32=$S$33,$S$33=$C$34),0.3,IF(AND($R$65=2,$S$34=$S$32,$S$32=$S$33,$S$33=$C$34),0.2,IF(AND($R$65=3,$S$34=$S$32,$S$32=$S$33,$S$33=$C$34),0.1,"0"))))</f>
        <v/>
      </c>
      <c r="AO34" s="1433"/>
      <c r="AP34" s="1433"/>
      <c r="AQ34" s="1450">
        <f t="shared" si="1"/>
        <v>0</v>
      </c>
      <c r="AR34" s="1430"/>
      <c r="AS34" s="1431">
        <v>28</v>
      </c>
      <c r="AT34" s="1431" t="str">
        <f>UPPER(IF($D34="","",VLOOKUP($D34,'m kvalifikacije žrebna lista'!$A$7:$R$78,3)))</f>
        <v/>
      </c>
      <c r="AU34" s="1431" t="str">
        <f>PROPER(IF($D34="","",VLOOKUP($D34,'m kvalifikacije žrebna lista'!$A$7:$R$78,4)))</f>
        <v/>
      </c>
      <c r="AV34" s="1450">
        <f t="shared" si="3"/>
        <v>0</v>
      </c>
      <c r="AW34" s="1430"/>
    </row>
    <row r="35" spans="1:49" s="33" customFormat="1" ht="9.6" customHeight="1">
      <c r="A35" s="501" t="s">
        <v>31</v>
      </c>
      <c r="B35" s="101" t="str">
        <f>UPPER(IF($D35="","",VLOOKUP($D35,'m kvalifikacije žrebna lista'!$A$7:$R$70,17)))</f>
        <v/>
      </c>
      <c r="C35" s="101" t="str">
        <f>IF(D35="","",VLOOKUP(D35,'m kvalifikacije žrebna lista'!$A$7:$R$70,2))</f>
        <v/>
      </c>
      <c r="D35" s="102"/>
      <c r="E35" s="118" t="str">
        <f>UPPER(IF($D35="","",VLOOKUP($D35,'m kvalifikacije žrebna lista'!$A$7:$R$70,3)))</f>
        <v/>
      </c>
      <c r="F35" s="118" t="str">
        <f>PROPER(IF($D35="","",VLOOKUP($D35,'m kvalifikacije žrebna lista'!$A$7:$R$70,4)))</f>
        <v/>
      </c>
      <c r="G35" s="118"/>
      <c r="H35" s="118" t="str">
        <f>UPPER(IF($D35="","",VLOOKUP($D35,'m kvalifikacije žrebna lista'!$A$7:$R$70,5)))</f>
        <v/>
      </c>
      <c r="I35" s="924"/>
      <c r="J35" s="116" t="str">
        <f>UPPER(IF(OR(I36="a",I36="as"),E35,IF(OR(I36="b",I36="bs"),E36,)))</f>
        <v/>
      </c>
      <c r="K35" s="994">
        <f>IF(OR(I36="a",I36="as"),T35,IF(OR(I36="b",I36="bs"),T36,))</f>
        <v>0</v>
      </c>
      <c r="L35" s="134"/>
      <c r="M35" s="997"/>
      <c r="N35" s="1404"/>
      <c r="O35" s="122"/>
      <c r="P35" s="122"/>
      <c r="Q35" s="122"/>
      <c r="R35" s="122"/>
      <c r="S35" s="982" t="str">
        <f>IF(OR(I36="a",I36="as"),C35,IF(OR(I36="b",I36="bs"),C36,""))</f>
        <v/>
      </c>
      <c r="T35" s="982" t="str">
        <f>IF($D35="","",VLOOKUP($D35,'m kvalifikacije žrebna lista'!$A$7:$R$38,14))</f>
        <v/>
      </c>
      <c r="V35" s="620">
        <v>29</v>
      </c>
      <c r="W35" s="620" t="str">
        <f>UPPER(IF($D35="","",VLOOKUP($D35,'m kvalifikacije žrebna lista'!$A$7:$R$78,3)))</f>
        <v/>
      </c>
      <c r="X35" s="620" t="str">
        <f>PROPER(IF($D35="","",VLOOKUP($D35,'m kvalifikacije žrebna lista'!$A$7:$R$78,4)))</f>
        <v/>
      </c>
      <c r="Y35" s="403" t="str">
        <f t="shared" si="0"/>
        <v/>
      </c>
      <c r="Z35" s="900" t="str">
        <f>IF($W35="","",IF(AND($R$65=1,$S35=$C35),3,IF(AND($R$65=2,$S35=$C35),2,IF(AND($R$65=3,$S35=$C35),1,""))))</f>
        <v/>
      </c>
      <c r="AA35" s="900" t="str">
        <f>IF($W35="","",IF(AND($R$65=1,$S$36=$S$35,$S$35=$C$35),3,IF(AND($R$65=2,$S$36=$S$35,$S$35=$C$35),2,IF(AND($R$65=3,$S$36=$S$35,$S$35=$C$35),1,""))))</f>
        <v/>
      </c>
      <c r="AB35" s="403" t="str">
        <f>IF($W35="","",IF(AND($R$65=1,$S$34=$S$36,$S$36=$S$35,$S$35=$C$35),3,IF(AND($R$65=2,$S$34=$S$36,$S$36=$S$35,$S$35=$C$35),2,IF(AND($R$65=3,$S$34=$S$36,$S$36=$S$35,$S$35=$C$35),1,""))))</f>
        <v/>
      </c>
      <c r="AC35" s="403"/>
      <c r="AD35" s="403"/>
      <c r="AE35" s="1007">
        <f t="shared" si="2"/>
        <v>0</v>
      </c>
      <c r="AG35" s="982" t="str">
        <f>IF($D35="","",VLOOKUP($D35,'m kvalifikacije žrebna lista'!$A$7:$R$38,14))</f>
        <v/>
      </c>
      <c r="AH35" s="1431">
        <v>29</v>
      </c>
      <c r="AI35" s="1431" t="str">
        <f>UPPER(IF($D35="","",VLOOKUP($D35,'m kvalifikacije žrebna lista'!$A$7:$R$78,3)))</f>
        <v/>
      </c>
      <c r="AJ35" s="1431" t="str">
        <f>PROPER(IF($D35="","",VLOOKUP($D35,'m kvalifikacije žrebna lista'!$A$7:$R$78,4)))</f>
        <v/>
      </c>
      <c r="AK35" s="1438" t="str">
        <f>IF($W$35="","",IF($S35&lt;&gt;$C35,"",IF(OR($J36="bb",$J36=""),"0",$T36)))</f>
        <v/>
      </c>
      <c r="AL35" s="1438" t="str">
        <f>IF($W$35="","",IF($S$36&lt;&gt;$C35,"",IF(OR($L$37="bb",$L$37=""),"0",$K$37)))</f>
        <v/>
      </c>
      <c r="AM35" s="1438" t="str">
        <f>IF($W$35="","",IF($S$34&lt;&gt;$C35,"",IF(OR($N$35="bb",$N$35=""),"0",$M$32)))</f>
        <v/>
      </c>
      <c r="AN35" s="1433" t="str">
        <f>IF($W35="","",IF(AND($R$65=1,$S$34=$S$36,$S$36=$S$35,$S$35=$C$35),0.3,IF(AND($R$65=2,$S$34=$S$36,$S$36=$S$35,$S$35=$C$35),0.2,IF(AND($R$65=3,$S$34=$S$36,$S$36=$S$35,$S$35=$C$35),0.1,"0"))))</f>
        <v/>
      </c>
      <c r="AO35" s="1433"/>
      <c r="AP35" s="1433"/>
      <c r="AQ35" s="1450">
        <f t="shared" si="1"/>
        <v>0</v>
      </c>
      <c r="AR35" s="1430"/>
      <c r="AS35" s="1431">
        <v>29</v>
      </c>
      <c r="AT35" s="1431" t="str">
        <f>UPPER(IF($D35="","",VLOOKUP($D35,'m kvalifikacije žrebna lista'!$A$7:$R$78,3)))</f>
        <v/>
      </c>
      <c r="AU35" s="1431" t="str">
        <f>PROPER(IF($D35="","",VLOOKUP($D35,'m kvalifikacije žrebna lista'!$A$7:$R$78,4)))</f>
        <v/>
      </c>
      <c r="AV35" s="1450">
        <f t="shared" si="3"/>
        <v>0</v>
      </c>
      <c r="AW35" s="1430"/>
    </row>
    <row r="36" spans="1:49" s="33" customFormat="1" ht="9.6" customHeight="1">
      <c r="A36" s="501" t="s">
        <v>32</v>
      </c>
      <c r="B36" s="101" t="str">
        <f>UPPER(IF($D36="","",VLOOKUP($D36,'m kvalifikacije žrebna lista'!$A$7:$R$70,17)))</f>
        <v/>
      </c>
      <c r="C36" s="101" t="str">
        <f>IF(D36="","",VLOOKUP(D36,'m kvalifikacije žrebna lista'!$A$7:$R$70,2))</f>
        <v/>
      </c>
      <c r="D36" s="102"/>
      <c r="E36" s="118" t="str">
        <f>UPPER(IF($D36="","",VLOOKUP($D36,'m kvalifikacije žrebna lista'!$A$7:$R$70,3)))</f>
        <v/>
      </c>
      <c r="F36" s="118" t="str">
        <f>PROPER(IF($D36="","",VLOOKUP($D36,'m kvalifikacije žrebna lista'!$A$7:$R$70,4)))</f>
        <v/>
      </c>
      <c r="G36" s="118"/>
      <c r="H36" s="118" t="str">
        <f>UPPER(IF($D36="","",VLOOKUP($D36,'m kvalifikacije žrebna lista'!$A$7:$R$70,5)))</f>
        <v/>
      </c>
      <c r="I36" s="925"/>
      <c r="J36" s="1404"/>
      <c r="K36" s="115"/>
      <c r="L36" s="116" t="str">
        <f>UPPER(IF(OR(K36="a",K36="as"),J35,IF(OR(K36="b",K36="bs"),J37,)))</f>
        <v/>
      </c>
      <c r="M36" s="1134">
        <f>IF(OR(K36="a",K36="as"),K35,IF(OR(K36="b",K36="bs"),K37,))</f>
        <v>0</v>
      </c>
      <c r="N36" s="122"/>
      <c r="O36" s="122"/>
      <c r="P36" s="122"/>
      <c r="Q36" s="122"/>
      <c r="R36" s="122"/>
      <c r="S36" s="982" t="str">
        <f>IF(OR(K36="a",K36="as"),S35,IF(OR(K36="b",K36="bs"),S37,""))</f>
        <v/>
      </c>
      <c r="T36" s="982" t="str">
        <f>IF($D36="","",VLOOKUP($D36,'m kvalifikacije žrebna lista'!$A$7:$R$38,14))</f>
        <v/>
      </c>
      <c r="V36" s="886">
        <v>30</v>
      </c>
      <c r="W36" s="886" t="str">
        <f>UPPER(IF($D36="","",VLOOKUP($D36,'m kvalifikacije žrebna lista'!$A$7:$R$78,3)))</f>
        <v/>
      </c>
      <c r="X36" s="886" t="str">
        <f>PROPER(IF($D36="","",VLOOKUP($D36,'m kvalifikacije žrebna lista'!$A$7:$R$78,4)))</f>
        <v/>
      </c>
      <c r="Y36" s="888" t="str">
        <f t="shared" si="0"/>
        <v/>
      </c>
      <c r="Z36" s="902" t="str">
        <f>IF($W36="","",IF(AND($R$65=1,$S35=$C36),3,IF(AND($R$65=2,$S35=$C36),2,IF(AND($R$65=3,$S35=$C36),1,""))))</f>
        <v/>
      </c>
      <c r="AA36" s="902" t="str">
        <f>IF($W36="","",IF(AND($R$65=1,$S$36=$S$35,$S$35=$C$36),3,IF(AND($R$65=2,$S$36=$S$35,$S$35=$C$36),2,IF(AND($R$65=3,$S$36=$S$35,$S$35=$C$36),1,""))))</f>
        <v/>
      </c>
      <c r="AB36" s="888" t="str">
        <f>IF($W36="","",IF(AND($R$65=1,$S$34=$S$36,$S$36=$S$35,$S$35=$C$36),3,IF(AND($R$65=2,$S$34=$S$36,$S$36=$S$35,$S$35=$C$36),2,IF(AND($R$65=3,$S$34=$S$36,$S$36=$S$35,$S$35=$C$36),1,""))))</f>
        <v/>
      </c>
      <c r="AC36" s="888"/>
      <c r="AD36" s="888"/>
      <c r="AE36" s="1008">
        <f t="shared" si="2"/>
        <v>0</v>
      </c>
      <c r="AG36" s="982" t="str">
        <f>IF($D36="","",VLOOKUP($D36,'m kvalifikacije žrebna lista'!$A$7:$R$38,14))</f>
        <v/>
      </c>
      <c r="AH36" s="1431">
        <v>30</v>
      </c>
      <c r="AI36" s="1431" t="str">
        <f>UPPER(IF($D36="","",VLOOKUP($D36,'m kvalifikacije žrebna lista'!$A$7:$R$78,3)))</f>
        <v/>
      </c>
      <c r="AJ36" s="1431" t="str">
        <f>PROPER(IF($D36="","",VLOOKUP($D36,'m kvalifikacije žrebna lista'!$A$7:$R$78,4)))</f>
        <v/>
      </c>
      <c r="AK36" s="1438" t="str">
        <f>IF($W$36="","",IF($S35&lt;&gt;$C36,"",IF(OR($J36="bb",$J36=""),"0",$T35)))</f>
        <v/>
      </c>
      <c r="AL36" s="1438" t="str">
        <f>IF($W$36="","",IF($S$36&lt;&gt;$C36,"",IF(OR($L$37="bb",$L$37=""),"0",$K$37)))</f>
        <v/>
      </c>
      <c r="AM36" s="1438" t="str">
        <f>IF($W$36="","",IF($S$34&lt;&gt;$C36,"",IF(OR($N$35="bb",$N$35=""),"0",$M$32)))</f>
        <v/>
      </c>
      <c r="AN36" s="1433" t="str">
        <f>IF($W36="","",IF(AND($R$65=1,$S$34=$S$36,$S$36=$S$35,$S$35=$C$36),0.3,IF(AND($R$65=2,$S$34=$S$36,$S$36=$S$35,$S$35=$C$36),0.2,IF(AND($R$65=3,$S$34=$S$36,$S$36=$S$35,$S$35=$C$36),0.1,"0"))))</f>
        <v/>
      </c>
      <c r="AO36" s="1433"/>
      <c r="AP36" s="1433"/>
      <c r="AQ36" s="1450">
        <f t="shared" si="1"/>
        <v>0</v>
      </c>
      <c r="AR36" s="1430"/>
      <c r="AS36" s="1431">
        <v>30</v>
      </c>
      <c r="AT36" s="1431" t="str">
        <f>UPPER(IF($D36="","",VLOOKUP($D36,'m kvalifikacije žrebna lista'!$A$7:$R$78,3)))</f>
        <v/>
      </c>
      <c r="AU36" s="1431" t="str">
        <f>PROPER(IF($D36="","",VLOOKUP($D36,'m kvalifikacije žrebna lista'!$A$7:$R$78,4)))</f>
        <v/>
      </c>
      <c r="AV36" s="1450">
        <f t="shared" si="3"/>
        <v>0</v>
      </c>
      <c r="AW36" s="1430"/>
    </row>
    <row r="37" spans="1:49" s="33" customFormat="1" ht="9.6" customHeight="1">
      <c r="A37" s="504" t="s">
        <v>33</v>
      </c>
      <c r="B37" s="101" t="str">
        <f>UPPER(IF($D37="","",VLOOKUP($D37,'m kvalifikacije žrebna lista'!$A$7:$R$70,17)))</f>
        <v/>
      </c>
      <c r="C37" s="101" t="str">
        <f>IF(D37="","",VLOOKUP(D37,'m kvalifikacije žrebna lista'!$A$7:$R$70,2))</f>
        <v/>
      </c>
      <c r="D37" s="102"/>
      <c r="E37" s="118" t="str">
        <f>UPPER(IF($D37="","",VLOOKUP($D37,'m kvalifikacije žrebna lista'!$A$7:$R$70,3)))</f>
        <v/>
      </c>
      <c r="F37" s="118" t="str">
        <f>PROPER(IF($D37="","",VLOOKUP($D37,'m kvalifikacije žrebna lista'!$A$7:$R$70,4)))</f>
        <v/>
      </c>
      <c r="G37" s="118"/>
      <c r="H37" s="118" t="str">
        <f>UPPER(IF($D37="","",VLOOKUP($D37,'m kvalifikacije žrebna lista'!$A$7:$R$70,5)))</f>
        <v/>
      </c>
      <c r="I37" s="924"/>
      <c r="J37" s="116" t="str">
        <f>UPPER(IF(OR(I38="a",I38="as"),E37,IF(OR(I38="b",I38="bs"),E38,)))</f>
        <v/>
      </c>
      <c r="K37" s="996">
        <f>IF(OR(I38="a",I38="as"),T37,IF(OR(I38="b",I38="bs"),T38,))</f>
        <v>0</v>
      </c>
      <c r="L37" s="1404"/>
      <c r="M37" s="937"/>
      <c r="N37" s="122"/>
      <c r="O37" s="122"/>
      <c r="P37" s="122"/>
      <c r="Q37" s="122"/>
      <c r="R37" s="122"/>
      <c r="S37" s="982" t="str">
        <f>IF(OR(I38="a",I38="as"),C37,IF(OR(I38="b",I38="bs"),C38,""))</f>
        <v/>
      </c>
      <c r="T37" s="982" t="str">
        <f>IF($D37="","",VLOOKUP($D37,'m kvalifikacije žrebna lista'!$A$7:$R$38,14))</f>
        <v/>
      </c>
      <c r="V37" s="620">
        <v>31</v>
      </c>
      <c r="W37" s="620" t="str">
        <f>UPPER(IF($D37="","",VLOOKUP($D37,'m kvalifikacije žrebna lista'!$A$7:$R$78,3)))</f>
        <v/>
      </c>
      <c r="X37" s="620" t="str">
        <f>PROPER(IF($D37="","",VLOOKUP($D37,'m kvalifikacije žrebna lista'!$A$7:$R$78,4)))</f>
        <v/>
      </c>
      <c r="Y37" s="403" t="str">
        <f t="shared" si="0"/>
        <v/>
      </c>
      <c r="Z37" s="900" t="str">
        <f>IF($W37="","",IF(AND($R$65=1,$S37=$C37),3,IF(AND($R$65=2,$S37=$C37),2,IF(AND($R$65=3,$S37=$C37),1,""))))</f>
        <v/>
      </c>
      <c r="AA37" s="900" t="str">
        <f>IF($W37="","",IF(AND($R$65=1,$S$36=$S$37,$S$37=$C$37),3,IF(AND($R$65=2,$S$36=$S$37,$S$37=$C$37),2,IF(AND($R$65=3,$S$36=$S$37,$S$37=$C$37),1,""))))</f>
        <v/>
      </c>
      <c r="AB37" s="403" t="str">
        <f>IF($W37="","",IF(AND($R$65=1,$S$34=$S$36,$S$36=$S$37,$S$37=$C$37),3,IF(AND($R$65=2,$S$34=$S$36,$S$36=$S$37,$S$37=$C$37),2,IF(AND($R$65=3,$S$34=$S$36,$S$36=$S$37,$S$37=$C$37),1,""))))</f>
        <v/>
      </c>
      <c r="AC37" s="403"/>
      <c r="AD37" s="403"/>
      <c r="AE37" s="1007">
        <f t="shared" si="2"/>
        <v>0</v>
      </c>
      <c r="AG37" s="982" t="str">
        <f>IF($D37="","",VLOOKUP($D37,'m kvalifikacije žrebna lista'!$A$7:$R$38,14))</f>
        <v/>
      </c>
      <c r="AH37" s="1431">
        <v>31</v>
      </c>
      <c r="AI37" s="1431" t="str">
        <f>UPPER(IF($D37="","",VLOOKUP($D37,'m kvalifikacije žrebna lista'!$A$7:$R$78,3)))</f>
        <v/>
      </c>
      <c r="AJ37" s="1431" t="str">
        <f>PROPER(IF($D37="","",VLOOKUP($D37,'m kvalifikacije žrebna lista'!$A$7:$R$78,4)))</f>
        <v/>
      </c>
      <c r="AK37" s="1438" t="str">
        <f>IF($W$37="","",IF($S37&lt;&gt;$C37,"",IF(OR($J38="bb",$J38=""),"0",$T38)))</f>
        <v/>
      </c>
      <c r="AL37" s="1438" t="str">
        <f>IF($W$37="","",IF($S$36&lt;&gt;$C37,"",IF(OR($L$37="bb",$L$37=""),"0",$K$35)))</f>
        <v/>
      </c>
      <c r="AM37" s="1438" t="str">
        <f>IF($W$37="","",IF($S$34&lt;&gt;$C37,"",IF(OR($N$35="bb",$N$35=""),"0",$M$32)))</f>
        <v/>
      </c>
      <c r="AN37" s="1433" t="str">
        <f>IF($W37="","",IF(AND($R$65=1,$S$34=$S$36,$S$36=$S$37,$S$37=$C$37),0.3,IF(AND($R$65=2,$S$34=$S$36,$S$36=$S$37,$S$37=$C$37),0.2,IF(AND($R$65=3,$S$34=$S$36,$S$36=$S$37,$S$37=$C$37),0.1,"0"))))</f>
        <v/>
      </c>
      <c r="AO37" s="1433"/>
      <c r="AP37" s="1433"/>
      <c r="AQ37" s="1450">
        <f t="shared" si="1"/>
        <v>0</v>
      </c>
      <c r="AR37" s="1430"/>
      <c r="AS37" s="1431">
        <v>31</v>
      </c>
      <c r="AT37" s="1431" t="str">
        <f>UPPER(IF($D37="","",VLOOKUP($D37,'m kvalifikacije žrebna lista'!$A$7:$R$78,3)))</f>
        <v/>
      </c>
      <c r="AU37" s="1431" t="str">
        <f>PROPER(IF($D37="","",VLOOKUP($D37,'m kvalifikacije žrebna lista'!$A$7:$R$78,4)))</f>
        <v/>
      </c>
      <c r="AV37" s="1450">
        <f t="shared" si="3"/>
        <v>0</v>
      </c>
      <c r="AW37" s="1430"/>
    </row>
    <row r="38" spans="1:49" s="33" customFormat="1" ht="9.6" customHeight="1">
      <c r="A38" s="501" t="s">
        <v>34</v>
      </c>
      <c r="B38" s="101" t="str">
        <f>UPPER(IF($D38="","",VLOOKUP($D38,'m kvalifikacije žrebna lista'!$A$7:$R$70,17)))</f>
        <v/>
      </c>
      <c r="C38" s="101" t="str">
        <f>IF(D38="","",VLOOKUP(D38,'m kvalifikacije žrebna lista'!$A$7:$R$70,2))</f>
        <v/>
      </c>
      <c r="D38" s="102"/>
      <c r="E38" s="118" t="str">
        <f>UPPER(IF($D38="","",VLOOKUP($D38,'m kvalifikacije žrebna lista'!$A$7:$R$70,3)))</f>
        <v/>
      </c>
      <c r="F38" s="118" t="str">
        <f>PROPER(IF($D38="","",VLOOKUP($D38,'m kvalifikacije žrebna lista'!$A$7:$R$70,4)))</f>
        <v/>
      </c>
      <c r="G38" s="118"/>
      <c r="H38" s="118" t="str">
        <f>UPPER(IF($D38="","",VLOOKUP($D38,'m kvalifikacije žrebna lista'!$A$7:$R$70,5)))</f>
        <v/>
      </c>
      <c r="I38" s="925"/>
      <c r="J38" s="1404"/>
      <c r="K38" s="937"/>
      <c r="L38" s="122"/>
      <c r="M38" s="999"/>
      <c r="N38" s="122"/>
      <c r="O38" s="122"/>
      <c r="P38" s="122"/>
      <c r="Q38" s="122"/>
      <c r="R38" s="122"/>
      <c r="S38" s="982"/>
      <c r="T38" s="982" t="str">
        <f>IF($D38="","",VLOOKUP($D38,'m kvalifikacije žrebna lista'!$A$7:$R$38,14))</f>
        <v/>
      </c>
      <c r="V38" s="886">
        <v>32</v>
      </c>
      <c r="W38" s="886" t="str">
        <f>UPPER(IF($D38="","",VLOOKUP($D38,'m kvalifikacije žrebna lista'!$A$7:$R$78,3)))</f>
        <v/>
      </c>
      <c r="X38" s="886" t="str">
        <f>PROPER(IF($D78="","",VLOOKUP($D78,'m kvalifikacije žrebna lista'!$A$7:$R$78,4)))</f>
        <v/>
      </c>
      <c r="Y38" s="888" t="str">
        <f t="shared" si="0"/>
        <v/>
      </c>
      <c r="Z38" s="902" t="str">
        <f>IF($W38="","",IF(AND($R$65=1,$S37=$C38),3,IF(AND($R$65=2,$S37=$C38),2,IF(AND($R$65=3,$S37=$C38),1,""))))</f>
        <v/>
      </c>
      <c r="AA38" s="902" t="str">
        <f>IF($W38="","",IF(AND($R$65=1,$S$36=$S$37,$S$37=$C$38),3,IF(AND($R$65=2,$S$36=$S$37,$S$37=$C$38),2,IF(AND($R$65=3,$S$36=$S$37,$S$37=$C$38),1,""))))</f>
        <v/>
      </c>
      <c r="AB38" s="888" t="str">
        <f>IF($W38="","",IF(AND($R$65=1,$S$34=$S$36,$S$36=$S$37,$S$37=$C$38),3,IF(AND($R$65=2,$S$34=$S$36,$S$36=$S$37,$S$37=$C$38),2,IF(AND($R$65=3,$S$34=$S$36,$S$36=$S$37,$S$37=$C$38),1,""))))</f>
        <v/>
      </c>
      <c r="AC38" s="888"/>
      <c r="AD38" s="888"/>
      <c r="AE38" s="1008">
        <f t="shared" si="2"/>
        <v>0</v>
      </c>
      <c r="AG38" s="982" t="str">
        <f>IF($D38="","",VLOOKUP($D38,'m kvalifikacije žrebna lista'!$A$7:$R$38,14))</f>
        <v/>
      </c>
      <c r="AH38" s="1431">
        <v>32</v>
      </c>
      <c r="AI38" s="1431" t="str">
        <f>UPPER(IF($D78="","",VLOOKUP($D78,'m kvalifikacije žrebna lista'!$A$7:$R$78,3)))</f>
        <v/>
      </c>
      <c r="AJ38" s="1431" t="str">
        <f>PROPER(IF($D78="","",VLOOKUP($D78,'m kvalifikacije žrebna lista'!$A$7:$R$78,4)))</f>
        <v/>
      </c>
      <c r="AK38" s="1438" t="str">
        <f>IF($W$38="","",IF($S37&lt;&gt;$C38,"",IF(OR($J38="bb",$J38=""),"0",$T37)))</f>
        <v/>
      </c>
      <c r="AL38" s="1438" t="str">
        <f>IF($W$38="","",IF($S$36&lt;&gt;$C38,"",IF(OR($L$37="bb",$L$37=""),"0",$K$35)))</f>
        <v/>
      </c>
      <c r="AM38" s="1438" t="str">
        <f>IF($W$38="","",IF($S$34&lt;&gt;$C38,"",IF(OR($N$35="bb",$N$35=""),"0",$M$32)))</f>
        <v/>
      </c>
      <c r="AN38" s="1433" t="str">
        <f>IF($W38="","",IF(AND($R$65=1,$S$34=$S$36,$S$36=$S$37,$S$37=$C$38),0.3,IF(AND($R$65=2,$S$34=$S$36,$S$36=$S$37,$S$37=$C$38),0.2,IF(AND($R$65=3,$S$34=$S$36,$S$36=$S$37,$S$37=$C$38),0.1,"0"))))</f>
        <v/>
      </c>
      <c r="AO38" s="1433"/>
      <c r="AP38" s="1433"/>
      <c r="AQ38" s="1450">
        <f t="shared" si="1"/>
        <v>0</v>
      </c>
      <c r="AR38" s="1430"/>
      <c r="AS38" s="1431">
        <v>32</v>
      </c>
      <c r="AT38" s="1431" t="str">
        <f>UPPER(IF($D78="","",VLOOKUP($D78,'m kvalifikacije žrebna lista'!$A$7:$R$78,3)))</f>
        <v/>
      </c>
      <c r="AU38" s="1431" t="str">
        <f>PROPER(IF($D78="","",VLOOKUP($D78,'m kvalifikacije žrebna lista'!$A$7:$R$78,4)))</f>
        <v/>
      </c>
      <c r="AV38" s="1450">
        <f t="shared" si="3"/>
        <v>0</v>
      </c>
      <c r="AW38" s="1430"/>
    </row>
    <row r="39" spans="1:49" s="33" customFormat="1" ht="9.6" customHeight="1">
      <c r="A39" s="500" t="s">
        <v>35</v>
      </c>
      <c r="B39" s="103" t="str">
        <f>UPPER(IF($D39="","",VLOOKUP($D39,'m kvalifikacije žrebna lista'!$A$7:$R$70,17)))</f>
        <v/>
      </c>
      <c r="C39" s="103" t="str">
        <f>IF(D39="","",VLOOKUP(D39,'m kvalifikacije žrebna lista'!$A$7:$R$70,2))</f>
        <v/>
      </c>
      <c r="D39" s="102"/>
      <c r="E39" s="103" t="str">
        <f>UPPER(IF($D39="","",VLOOKUP($D39,'m kvalifikacije žrebna lista'!$A$7:$R$70,3)))</f>
        <v/>
      </c>
      <c r="F39" s="103" t="str">
        <f>PROPER(IF($D39="","",VLOOKUP($D39,'m kvalifikacije žrebna lista'!$A$7:$R$70,4)))</f>
        <v/>
      </c>
      <c r="G39" s="103"/>
      <c r="H39" s="103" t="str">
        <f>UPPER(IF($D39="","",VLOOKUP($D39,'m kvalifikacije žrebna lista'!$A$7:$R$70,5)))</f>
        <v/>
      </c>
      <c r="I39" s="924"/>
      <c r="J39" s="116" t="str">
        <f>UPPER(IF(OR(I40="a",I40="as"),E39,IF(OR(I40="b",I40="bs"),E40,)))</f>
        <v/>
      </c>
      <c r="K39" s="994">
        <f>IF(OR(I40="a",I40="as"),T39,IF(OR(I40="b",I40="bs"),T40,))</f>
        <v>0</v>
      </c>
      <c r="L39" s="122"/>
      <c r="M39" s="937"/>
      <c r="N39" s="122"/>
      <c r="O39" s="122"/>
      <c r="P39" s="122"/>
      <c r="Q39" s="122"/>
      <c r="R39" s="122"/>
      <c r="S39" s="982" t="str">
        <f>IF(OR(I40="a",I40="as"),C39,IF(OR(I40="b",I40="bs"),C40,""))</f>
        <v/>
      </c>
      <c r="T39" s="982" t="str">
        <f>IF($D39="","",VLOOKUP($D39,'m kvalifikacije žrebna lista'!$A$7:$R$38,14))</f>
        <v/>
      </c>
      <c r="V39" s="620">
        <v>33</v>
      </c>
      <c r="W39" s="620" t="str">
        <f>UPPER(IF($D39="","",VLOOKUP($D39,'m kvalifikacije žrebna lista'!$A$7:$R$78,3)))</f>
        <v/>
      </c>
      <c r="X39" s="620" t="str">
        <f>PROPER(IF($D39="","",VLOOKUP($D39,'m kvalifikacije žrebna lista'!$A$7:$R$78,4)))</f>
        <v/>
      </c>
      <c r="Y39" s="899" t="str">
        <f t="shared" ref="Y39:Y70" si="4">IF(W39="","",IF($R$65=1,6,IF($R$65=2,4,IF($R$65=3,2))))</f>
        <v/>
      </c>
      <c r="Z39" s="897" t="str">
        <f>IF($W39="","",IF(AND($R$65=1,$S39=$C39),3,IF(AND($R$65=2,$S39=$C39),2,IF(AND($R$65=3,$S39=$C39),1,""))))</f>
        <v/>
      </c>
      <c r="AA39" s="900" t="str">
        <f>IF($W39="","",IF(AND($R$65=1,$S$40=$S$39,$S$39=$C$39),3,IF(AND($R$65=2,$S$40=$S$39,$S$39=$C$39),2,IF(AND($R$65=3,$S$40=$S$39,$S$39=$C$39),1,""))))</f>
        <v/>
      </c>
      <c r="AB39" s="403" t="str">
        <f>IF($W39="","",IF(AND($R$65=1,$S$42=$S$40,$S$40=$S$39,$S$39=$C$39),3,IF(AND($R$65=2,$S$42=$S$40,$S$40=$S$39,$S$39=$C$39),2,IF(AND($R$65=3,$S$42=$S$40,$S$40=$S$39,$S$39=$C$39),1,""))))</f>
        <v/>
      </c>
      <c r="AC39" s="403"/>
      <c r="AD39" s="403"/>
      <c r="AE39" s="1007">
        <f t="shared" si="2"/>
        <v>0</v>
      </c>
      <c r="AG39" s="982" t="str">
        <f>IF($D39="","",VLOOKUP($D39,'m kvalifikacije žrebna lista'!$A$7:$R$38,14))</f>
        <v/>
      </c>
      <c r="AH39" s="1431">
        <v>33</v>
      </c>
      <c r="AI39" s="1431" t="str">
        <f>UPPER(IF($D39="","",VLOOKUP($D39,'m kvalifikacije žrebna lista'!$A$7:$R$78,3)))</f>
        <v/>
      </c>
      <c r="AJ39" s="1431" t="str">
        <f>PROPER(IF($D39="","",VLOOKUP($D39,'m kvalifikacije žrebna lista'!$A$7:$R$78,4)))</f>
        <v/>
      </c>
      <c r="AK39" s="1449" t="str">
        <f>IF($W$39="","",IF($S39&lt;&gt;$C39,"",IF(OR($J40="bb",$J40=""),"0",$T40)))</f>
        <v/>
      </c>
      <c r="AL39" s="1438" t="str">
        <f>IF($W$39="","",IF($S$40&lt;&gt;$C39,"",IF(OR($L$41="bb",$L$41=""),"0",$K$41)))</f>
        <v/>
      </c>
      <c r="AM39" s="1438" t="str">
        <f>IF($W$39="","",IF($S$42&lt;&gt;$C39,"",IF(OR($N$43="bb",$N$43=""),"0",$M$44)))</f>
        <v/>
      </c>
      <c r="AN39" s="1433" t="str">
        <f>IF($W39="","",IF(AND($R$65=1,$S$42=$S$40,$S$40=$S$39,$S$39=$C$39),0.3,IF(AND($R$65=2,$S$42=$S$40,$S$40=$S$39,$S$39=$C$39),0.2,IF(AND($R$65=3,$S$42=$S$40,$S$40=$S$39,$S$39=$C$39),0.1,"0"))))</f>
        <v/>
      </c>
      <c r="AO39" s="1433"/>
      <c r="AP39" s="1433"/>
      <c r="AQ39" s="1450">
        <f t="shared" si="1"/>
        <v>0</v>
      </c>
      <c r="AR39" s="1430"/>
      <c r="AS39" s="1431">
        <v>33</v>
      </c>
      <c r="AT39" s="1431" t="str">
        <f>UPPER(IF($D39="","",VLOOKUP($D39,'m kvalifikacije žrebna lista'!$A$7:$R$78,3)))</f>
        <v/>
      </c>
      <c r="AU39" s="1431" t="str">
        <f>PROPER(IF($D39="","",VLOOKUP($D39,'m kvalifikacije žrebna lista'!$A$7:$R$78,4)))</f>
        <v/>
      </c>
      <c r="AV39" s="1450">
        <f t="shared" si="3"/>
        <v>0</v>
      </c>
      <c r="AW39" s="1430"/>
    </row>
    <row r="40" spans="1:49" s="33" customFormat="1" ht="9.6" customHeight="1">
      <c r="A40" s="504" t="s">
        <v>36</v>
      </c>
      <c r="B40" s="101" t="str">
        <f>UPPER(IF($D40="","",VLOOKUP($D40,'m kvalifikacije žrebna lista'!$A$7:$R$70,17)))</f>
        <v/>
      </c>
      <c r="C40" s="101" t="str">
        <f>IF(D40="","",VLOOKUP(D40,'m kvalifikacije žrebna lista'!$A$7:$R$70,2))</f>
        <v/>
      </c>
      <c r="D40" s="102"/>
      <c r="E40" s="118" t="str">
        <f>UPPER(IF($D40="","",VLOOKUP($D40,'m kvalifikacije žrebna lista'!$A$7:$R$70,3)))</f>
        <v/>
      </c>
      <c r="F40" s="118" t="str">
        <f>PROPER(IF($D40="","",VLOOKUP($D40,'m kvalifikacije žrebna lista'!$A$7:$R$70,4)))</f>
        <v/>
      </c>
      <c r="G40" s="118"/>
      <c r="H40" s="118" t="str">
        <f>UPPER(IF($D40="","",VLOOKUP($D40,'m kvalifikacije žrebna lista'!$A$7:$R$70,5)))</f>
        <v/>
      </c>
      <c r="I40" s="925"/>
      <c r="J40" s="1404"/>
      <c r="K40" s="115"/>
      <c r="L40" s="116" t="str">
        <f>UPPER(IF(OR(K40="a",K40="as"),J39,IF(OR(K40="b",K40="bs"),J41,)))</f>
        <v/>
      </c>
      <c r="M40" s="994">
        <f>IF(OR(K40="a",K40="as"),K39,IF(OR(K40="b",K40="bs"),K41,))</f>
        <v>0</v>
      </c>
      <c r="N40" s="122"/>
      <c r="O40" s="122"/>
      <c r="P40" s="122"/>
      <c r="Q40" s="122"/>
      <c r="R40" s="122"/>
      <c r="S40" s="982" t="str">
        <f>IF(OR(K40="a",K40="as"),S39,IF(OR(K40="b",K40="bs"),S41,""))</f>
        <v/>
      </c>
      <c r="T40" s="982" t="str">
        <f>IF($D40="","",VLOOKUP($D40,'m kvalifikacije žrebna lista'!$A$7:$R$38,14))</f>
        <v/>
      </c>
      <c r="V40" s="886">
        <v>34</v>
      </c>
      <c r="W40" s="887" t="str">
        <f>UPPER(IF($D40="","",VLOOKUP($D40,'m kvalifikacije žrebna lista'!$A$7:$R$78,3)))</f>
        <v/>
      </c>
      <c r="X40" s="887" t="str">
        <f>PROPER(IF($D40="","",VLOOKUP($D40,'m kvalifikacije žrebna lista'!$A$7:$R$78,4)))</f>
        <v/>
      </c>
      <c r="Y40" s="888" t="str">
        <f t="shared" si="4"/>
        <v/>
      </c>
      <c r="Z40" s="902" t="str">
        <f>IF($W40="","",IF(AND($R$65=1,$S39=$C40),3,IF(AND($R$65=2,$S39=$C40),2,IF(AND($R$65=3,$S39=$C40),1,""))))</f>
        <v/>
      </c>
      <c r="AA40" s="902" t="str">
        <f>IF($W40="","",IF(AND($R$65=1,$S$40=$S$39,$S$39=$C$40),3,IF(AND($R$65=2,$S$40=$S$39,$S$39=$C$40),2,IF(AND($R$65=3,$S$40=$S$39,$S$39=$C$40),1,""))))</f>
        <v/>
      </c>
      <c r="AB40" s="888" t="str">
        <f>IF($W40="","",IF(AND($R$65=1,$S$42=$S$40,$S$40=$S$39,$S$39=$C$40),3,IF(AND($R$65=2,$S$42=$S$40,$S$40=$S$39,$S$39=$C$40),2,IF(AND($R$65=3,$S$42=$S$40,$S$40=$S$39,$S$39=$C$40),1,""))))</f>
        <v/>
      </c>
      <c r="AC40" s="888"/>
      <c r="AD40" s="888"/>
      <c r="AE40" s="1008">
        <f t="shared" si="2"/>
        <v>0</v>
      </c>
      <c r="AG40" s="982" t="str">
        <f>IF($D40="","",VLOOKUP($D40,'m kvalifikacije žrebna lista'!$A$7:$R$38,14))</f>
        <v/>
      </c>
      <c r="AH40" s="1431">
        <v>34</v>
      </c>
      <c r="AI40" s="1451" t="str">
        <f>UPPER(IF($D40="","",VLOOKUP($D40,'m kvalifikacije žrebna lista'!$A$7:$R$78,3)))</f>
        <v/>
      </c>
      <c r="AJ40" s="1451" t="str">
        <f>PROPER(IF($D40="","",VLOOKUP($D40,'m kvalifikacije žrebna lista'!$A$7:$R$78,4)))</f>
        <v/>
      </c>
      <c r="AK40" s="1438" t="str">
        <f>IF($W$40="","",IF($S39&lt;&gt;$C40,"",IF(OR($J40="bb",$J40=""),"0",$T39)))</f>
        <v/>
      </c>
      <c r="AL40" s="1438" t="str">
        <f>IF($W$40="","",IF($S$40&lt;&gt;$C40,"",IF(OR($L$41="bb",$L$41=""),"0",$K$41)))</f>
        <v/>
      </c>
      <c r="AM40" s="1438" t="str">
        <f>IF($W$40="","",IF($S$42&lt;&gt;$C40,"",IF(OR($N$43="bb",$N$43=""),"0",$M$44)))</f>
        <v/>
      </c>
      <c r="AN40" s="1433" t="str">
        <f>IF($W40="","",IF(AND($R$65=1,$S$42=$S$40,$S$40=$S$39,$S$39=$C$40),0.3,IF(AND($R$65=2,$S$42=$S$40,$S$40=$S$39,$S$39=$C$40),0.2,IF(AND($R$65=3,$S$42=$S$40,$S$40=$S$39,$S$39=$C$40),0.1,"0"))))</f>
        <v/>
      </c>
      <c r="AO40" s="1433"/>
      <c r="AP40" s="1433"/>
      <c r="AQ40" s="1450">
        <f t="shared" si="1"/>
        <v>0</v>
      </c>
      <c r="AR40" s="1430"/>
      <c r="AS40" s="1431">
        <v>34</v>
      </c>
      <c r="AT40" s="1451" t="str">
        <f>UPPER(IF($D40="","",VLOOKUP($D40,'m kvalifikacije žrebna lista'!$A$7:$R$78,3)))</f>
        <v/>
      </c>
      <c r="AU40" s="1451" t="str">
        <f>PROPER(IF($D40="","",VLOOKUP($D40,'m kvalifikacije žrebna lista'!$A$7:$R$78,4)))</f>
        <v/>
      </c>
      <c r="AV40" s="1450">
        <f t="shared" si="3"/>
        <v>0</v>
      </c>
      <c r="AW40" s="1430"/>
    </row>
    <row r="41" spans="1:49" s="33" customFormat="1" ht="9.6" customHeight="1">
      <c r="A41" s="501" t="s">
        <v>37</v>
      </c>
      <c r="B41" s="101" t="str">
        <f>UPPER(IF($D41="","",VLOOKUP($D41,'m kvalifikacije žrebna lista'!$A$7:$R$70,17)))</f>
        <v/>
      </c>
      <c r="C41" s="101" t="str">
        <f>IF(D41="","",VLOOKUP(D41,'m kvalifikacije žrebna lista'!$A$7:$R$70,2))</f>
        <v/>
      </c>
      <c r="D41" s="102"/>
      <c r="E41" s="118" t="str">
        <f>UPPER(IF($D41="","",VLOOKUP($D41,'m kvalifikacije žrebna lista'!$A$7:$R$70,3)))</f>
        <v/>
      </c>
      <c r="F41" s="118" t="str">
        <f>PROPER(IF($D41="","",VLOOKUP($D41,'m kvalifikacije žrebna lista'!$A$7:$R$70,4)))</f>
        <v/>
      </c>
      <c r="G41" s="118"/>
      <c r="H41" s="118" t="str">
        <f>UPPER(IF($D41="","",VLOOKUP($D41,'m kvalifikacije žrebna lista'!$A$7:$R$70,5)))</f>
        <v/>
      </c>
      <c r="I41" s="924"/>
      <c r="J41" s="116" t="str">
        <f>UPPER(IF(OR(I42="a",I42="as"),E41,IF(OR(I42="b",I42="bs"),E42,)))</f>
        <v/>
      </c>
      <c r="K41" s="995">
        <f>IF(OR(I42="a",I42="as"),T41,IF(OR(I42="b",I42="bs"),T42,))</f>
        <v>0</v>
      </c>
      <c r="L41" s="1404"/>
      <c r="M41" s="936"/>
      <c r="N41" s="122"/>
      <c r="O41" s="122"/>
      <c r="P41" s="122"/>
      <c r="Q41" s="122"/>
      <c r="R41" s="122"/>
      <c r="S41" s="982" t="str">
        <f>IF(OR(I42="a",I42="as"),C41,IF(OR(I42="b",I42="bs"),C42,""))</f>
        <v/>
      </c>
      <c r="T41" s="982" t="str">
        <f>IF($D41="","",VLOOKUP($D41,'m kvalifikacije žrebna lista'!$A$7:$R$38,14))</f>
        <v/>
      </c>
      <c r="V41" s="620">
        <v>35</v>
      </c>
      <c r="W41" s="620" t="str">
        <f>UPPER(IF($D41="","",VLOOKUP($D41,'m kvalifikacije žrebna lista'!$A$7:$R$78,3)))</f>
        <v/>
      </c>
      <c r="X41" s="620" t="str">
        <f>PROPER(IF($D41="","",VLOOKUP($D41,'m kvalifikacije žrebna lista'!$A$7:$R$78,4)))</f>
        <v/>
      </c>
      <c r="Y41" s="403" t="str">
        <f t="shared" si="4"/>
        <v/>
      </c>
      <c r="Z41" s="903" t="str">
        <f>IF($W41="","",IF(AND($R$65=1,$S41=$C41),3,IF(AND($R$65=2,$S41=$C41),2,IF(AND($R$65=3,$S41=$C41),1,""))))</f>
        <v/>
      </c>
      <c r="AA41" s="900" t="str">
        <f>IF($W41="","",IF(AND($R$65=1,$S$40=$S$41,$S$41=$C$41),3,IF(AND($R$65=2,$S$40=$S$41,$S$41=$C$41),2,IF(AND($R$65=3,$S$40=$S$41,$S$41=$C$41),1,""))))</f>
        <v/>
      </c>
      <c r="AB41" s="403" t="str">
        <f>IF($W41="","",IF(AND($R$65=1,$S$42=$S40,$S$40=$S$41,$S$41=$C$41),3,IF(AND($R$65=2,$S$42=$S40,$S$40=$S$41,$S$41=$C$41),2,IF(AND($R$65=3,$S$42=$S40,$S$40=$S$41,$S$41=$C$41),1,""))))</f>
        <v/>
      </c>
      <c r="AC41" s="403"/>
      <c r="AD41" s="403"/>
      <c r="AE41" s="1007">
        <f t="shared" si="2"/>
        <v>0</v>
      </c>
      <c r="AG41" s="982" t="str">
        <f>IF($D41="","",VLOOKUP($D41,'m kvalifikacije žrebna lista'!$A$7:$R$38,14))</f>
        <v/>
      </c>
      <c r="AH41" s="1431">
        <v>35</v>
      </c>
      <c r="AI41" s="1431" t="str">
        <f>UPPER(IF($D41="","",VLOOKUP($D41,'m kvalifikacije žrebna lista'!$A$7:$R$78,3)))</f>
        <v/>
      </c>
      <c r="AJ41" s="1431" t="str">
        <f>PROPER(IF($D41="","",VLOOKUP($D41,'m kvalifikacije žrebna lista'!$A$7:$R$78,4)))</f>
        <v/>
      </c>
      <c r="AK41" s="1438" t="str">
        <f>IF($W$41="","",IF($S41&lt;&gt;$C41,"",IF(OR($J42="bb",$J42=""),"0",$T42)))</f>
        <v/>
      </c>
      <c r="AL41" s="1438" t="str">
        <f>IF($W$41="","",IF($S$40&lt;&gt;$C41,"",IF(OR($L$41="bb",$L$41=""),"0",$K$39)))</f>
        <v/>
      </c>
      <c r="AM41" s="1438" t="str">
        <f>IF($W$41="","",IF($S$42&lt;&gt;$C41,"",IF(OR($N$43="bb",$N$43=""),"0",$M$44)))</f>
        <v/>
      </c>
      <c r="AN41" s="1433" t="str">
        <f>IF($W41="","",IF(AND($R$65=1,$S$42=$S40,$S$40=$S$41,$S$41=$C$41),0.3,IF(AND($R$65=2,$S$42=$S40,$S$40=$S$41,$S$41=$C$41),0.2,IF(AND($R$65=3,$S$42=$S40,$S$40=$S$41,$S$41=$C$41),0.1,"0"))))</f>
        <v/>
      </c>
      <c r="AO41" s="1433"/>
      <c r="AP41" s="1433"/>
      <c r="AQ41" s="1450">
        <f t="shared" si="1"/>
        <v>0</v>
      </c>
      <c r="AR41" s="1430"/>
      <c r="AS41" s="1431">
        <v>35</v>
      </c>
      <c r="AT41" s="1431" t="str">
        <f>UPPER(IF($D41="","",VLOOKUP($D41,'m kvalifikacije žrebna lista'!$A$7:$R$78,3)))</f>
        <v/>
      </c>
      <c r="AU41" s="1431" t="str">
        <f>PROPER(IF($D41="","",VLOOKUP($D41,'m kvalifikacije žrebna lista'!$A$7:$R$78,4)))</f>
        <v/>
      </c>
      <c r="AV41" s="1450">
        <f t="shared" si="3"/>
        <v>0</v>
      </c>
      <c r="AW41" s="1430"/>
    </row>
    <row r="42" spans="1:49" s="33" customFormat="1" ht="9.6" customHeight="1">
      <c r="A42" s="501" t="s">
        <v>38</v>
      </c>
      <c r="B42" s="101" t="str">
        <f>UPPER(IF($D42="","",VLOOKUP($D42,'m kvalifikacije žrebna lista'!$A$7:$R$70,17)))</f>
        <v/>
      </c>
      <c r="C42" s="101" t="str">
        <f>IF(D42="","",VLOOKUP(D42,'m kvalifikacije žrebna lista'!$A$7:$R$70,2))</f>
        <v/>
      </c>
      <c r="D42" s="102"/>
      <c r="E42" s="118" t="str">
        <f>UPPER(IF($D42="","",VLOOKUP($D42,'m kvalifikacije žrebna lista'!$A$7:$R$70,3)))</f>
        <v/>
      </c>
      <c r="F42" s="118" t="str">
        <f>PROPER(IF($D42="","",VLOOKUP($D42,'m kvalifikacije žrebna lista'!$A$7:$R$70,4)))</f>
        <v/>
      </c>
      <c r="G42" s="118"/>
      <c r="H42" s="118" t="str">
        <f>UPPER(IF($D42="","",VLOOKUP($D42,'m kvalifikacije žrebna lista'!$A$7:$R$70,5)))</f>
        <v/>
      </c>
      <c r="I42" s="925"/>
      <c r="J42" s="1404"/>
      <c r="K42" s="937"/>
      <c r="L42" s="114" t="s">
        <v>151</v>
      </c>
      <c r="M42" s="120"/>
      <c r="N42" s="116" t="str">
        <f>UPPER(IF(OR(M42="a",M42="as"),L40,IF(OR(M42="b",M42="bs"),L44,)))</f>
        <v/>
      </c>
      <c r="O42" s="121"/>
      <c r="P42" s="159"/>
      <c r="Q42" s="122"/>
      <c r="R42" s="122"/>
      <c r="S42" s="982" t="str">
        <f>IF(OR(M42="a",M42="as"),S40,IF(OR(M42="b",M42="bs"),S44,""))</f>
        <v/>
      </c>
      <c r="T42" s="982" t="str">
        <f>IF($D42="","",VLOOKUP($D42,'m kvalifikacije žrebna lista'!$A$7:$R$38,14))</f>
        <v/>
      </c>
      <c r="V42" s="620">
        <v>36</v>
      </c>
      <c r="W42" s="886" t="str">
        <f>UPPER(IF($D42="","",VLOOKUP($D42,'m kvalifikacije žrebna lista'!$A$7:$R$78,3)))</f>
        <v/>
      </c>
      <c r="X42" s="886" t="str">
        <f>PROPER(IF($D42="","",VLOOKUP($D42,'m kvalifikacije žrebna lista'!$A$7:$R$78,4)))</f>
        <v/>
      </c>
      <c r="Y42" s="888" t="str">
        <f t="shared" si="4"/>
        <v/>
      </c>
      <c r="Z42" s="902" t="str">
        <f>IF($W42="","",IF(AND($R$65=1,$S41=$C42),3,IF(AND($R$65=2,$S41=$C42),2,IF(AND($R$65=3,$S41=$C42),1,""))))</f>
        <v/>
      </c>
      <c r="AA42" s="902" t="str">
        <f>IF($W42="","",IF(AND($R$65=1,$S$40=$S$41,$S$41=$C$42),3,IF(AND($R$65=2,$S$40=$S$41,$S$41=$C$42),2,IF(AND($R$65=3,$S$40=$S$41,$S$41=$C$42),1,""))))</f>
        <v/>
      </c>
      <c r="AB42" s="888" t="str">
        <f>IF($W42="","",IF(AND($R$65=1,$S$42=$S$40,$S$40=$S$41,$S$41=$C$42),3,IF(AND($R$65=2,$S$42=$S$40,$S$42=$S$40,$S$40=$S$41,$S$41=$C$42),2,IF(AND($R$65=3,$S$40=$S$41,$S$41=$C$42),1,""))))</f>
        <v/>
      </c>
      <c r="AC42" s="888"/>
      <c r="AD42" s="888"/>
      <c r="AE42" s="1008">
        <f t="shared" si="2"/>
        <v>0</v>
      </c>
      <c r="AG42" s="982" t="str">
        <f>IF($D42="","",VLOOKUP($D42,'m kvalifikacije žrebna lista'!$A$7:$R$38,14))</f>
        <v/>
      </c>
      <c r="AH42" s="1431">
        <v>36</v>
      </c>
      <c r="AI42" s="1431" t="str">
        <f>UPPER(IF($D42="","",VLOOKUP($D42,'m kvalifikacije žrebna lista'!$A$7:$R$78,3)))</f>
        <v/>
      </c>
      <c r="AJ42" s="1431" t="str">
        <f>PROPER(IF($D42="","",VLOOKUP($D42,'m kvalifikacije žrebna lista'!$A$7:$R$78,4)))</f>
        <v/>
      </c>
      <c r="AK42" s="1438" t="str">
        <f>IF($W$42="","",IF($S41&lt;&gt;$C42,"",IF(OR($J42="bb",$J42=""),"0",$T41)))</f>
        <v/>
      </c>
      <c r="AL42" s="1438" t="str">
        <f>IF($W$42="","",IF($S$40&lt;&gt;$C42,"",IF(OR($L$41="bb",$L$41=""),"0",$K$39)))</f>
        <v/>
      </c>
      <c r="AM42" s="1438" t="str">
        <f>IF($W$42="","",IF($S$42&lt;&gt;$C42,"",IF(OR($N$43="bb",$N$43=""),"0",$M$44)))</f>
        <v/>
      </c>
      <c r="AN42" s="1433" t="str">
        <f>IF($W42="","",IF(AND($R$65=1,$S$42=$S$40,$S$40=$S$41,$S$41=$C$42),0.3,IF(AND($R$65=2,$S$42=$S$40,$S$42=$S$40,$S$40=$S$41,$S$41=$C$42),0.2,IF(AND($R$65=3,$S$40=$S$41,$S$41=$C$42),0.1,"0"))))</f>
        <v/>
      </c>
      <c r="AO42" s="1433"/>
      <c r="AP42" s="1433"/>
      <c r="AQ42" s="1450">
        <f t="shared" si="1"/>
        <v>0</v>
      </c>
      <c r="AR42" s="1430"/>
      <c r="AS42" s="1431">
        <v>36</v>
      </c>
      <c r="AT42" s="1431" t="str">
        <f>UPPER(IF($D42="","",VLOOKUP($D42,'m kvalifikacije žrebna lista'!$A$7:$R$78,3)))</f>
        <v/>
      </c>
      <c r="AU42" s="1431" t="str">
        <f>PROPER(IF($D42="","",VLOOKUP($D42,'m kvalifikacije žrebna lista'!$A$7:$R$78,4)))</f>
        <v/>
      </c>
      <c r="AV42" s="1450">
        <f t="shared" si="3"/>
        <v>0</v>
      </c>
      <c r="AW42" s="1430"/>
    </row>
    <row r="43" spans="1:49" s="33" customFormat="1" ht="9.6" customHeight="1">
      <c r="A43" s="501" t="s">
        <v>39</v>
      </c>
      <c r="B43" s="101" t="str">
        <f>UPPER(IF($D43="","",VLOOKUP($D43,'m kvalifikacije žrebna lista'!$A$7:$R$70,17)))</f>
        <v/>
      </c>
      <c r="C43" s="101" t="str">
        <f>IF(D43="","",VLOOKUP(D43,'m kvalifikacije žrebna lista'!$A$7:$R$70,2))</f>
        <v/>
      </c>
      <c r="D43" s="102"/>
      <c r="E43" s="118" t="str">
        <f>UPPER(IF($D43="","",VLOOKUP($D43,'m kvalifikacije žrebna lista'!$A$7:$R$70,3)))</f>
        <v/>
      </c>
      <c r="F43" s="118" t="str">
        <f>PROPER(IF($D43="","",VLOOKUP($D43,'m kvalifikacije žrebna lista'!$A$7:$R$70,4)))</f>
        <v/>
      </c>
      <c r="G43" s="118"/>
      <c r="H43" s="118" t="str">
        <f>UPPER(IF($D43="","",VLOOKUP($D43,'m kvalifikacije žrebna lista'!$A$7:$R$70,5)))</f>
        <v/>
      </c>
      <c r="I43" s="924"/>
      <c r="J43" s="116" t="str">
        <f>UPPER(IF(OR(I44="a",I44="as"),E43,IF(OR(I44="b",I44="bs"),E44,)))</f>
        <v/>
      </c>
      <c r="K43" s="994">
        <f>IF(OR(I44="a",I44="as"),T43,IF(OR(I44="b",I44="bs"),T44,))</f>
        <v>0</v>
      </c>
      <c r="L43" s="134"/>
      <c r="M43" s="997"/>
      <c r="N43" s="1404"/>
      <c r="O43" s="122"/>
      <c r="P43" s="122"/>
      <c r="Q43" s="122"/>
      <c r="R43" s="122"/>
      <c r="S43" s="982" t="str">
        <f>IF(OR(I44="a",I44="as"),C43,IF(OR(I44="b",I44="bs"),C44,""))</f>
        <v/>
      </c>
      <c r="T43" s="982" t="str">
        <f>IF($D43="","",VLOOKUP($D43,'m kvalifikacije žrebna lista'!$A$7:$R$38,14))</f>
        <v/>
      </c>
      <c r="V43" s="886">
        <v>37</v>
      </c>
      <c r="W43" s="620" t="str">
        <f>UPPER(IF($D43="","",VLOOKUP($D43,'m kvalifikacije žrebna lista'!$A$7:$R$78,3)))</f>
        <v/>
      </c>
      <c r="X43" s="620" t="str">
        <f>PROPER(IF($D43="","",VLOOKUP($D43,'m kvalifikacije žrebna lista'!$A$7:$R$78,4)))</f>
        <v/>
      </c>
      <c r="Y43" s="403" t="str">
        <f t="shared" si="4"/>
        <v/>
      </c>
      <c r="Z43" s="900" t="str">
        <f>IF($W43="","",IF(AND($R$65=1,$S43=$C43),3,IF(AND($R$65=2,$S43=$C43),2,IF(AND($R$65=3,$S43=$C43),1,""))))</f>
        <v/>
      </c>
      <c r="AA43" s="900" t="str">
        <f>IF($W43="","",IF(AND($R$65=1,$S$44=$S$43,$S$43=$C$43),3,IF(AND($R$65=2,$S$44=$S$43,$S$43=$C$43),2,IF(AND($R$65=3,$S$44=$S$43,$S$43=$C$43),1,""))))</f>
        <v/>
      </c>
      <c r="AB43" s="403" t="str">
        <f>IF($W43="","",IF(AND($R$65=1,$S$42=$S$44,$S$44=$S$43,$S$43=$C$43),3,IF(AND($R$65=2,$S$42=$S$44,$S$44=$S$43,$S$43=$C$43),2,IF(AND($R$65=3,$S$42=$S$44,$S$44=$S$43,$S$43=$C$43),1,""))))</f>
        <v/>
      </c>
      <c r="AC43" s="403"/>
      <c r="AD43" s="403"/>
      <c r="AE43" s="1007">
        <f t="shared" si="2"/>
        <v>0</v>
      </c>
      <c r="AG43" s="982" t="str">
        <f>IF($D43="","",VLOOKUP($D43,'m kvalifikacije žrebna lista'!$A$7:$R$38,14))</f>
        <v/>
      </c>
      <c r="AH43" s="1431">
        <v>37</v>
      </c>
      <c r="AI43" s="1431" t="str">
        <f>UPPER(IF($D43="","",VLOOKUP($D43,'m kvalifikacije žrebna lista'!$A$7:$R$78,3)))</f>
        <v/>
      </c>
      <c r="AJ43" s="1431" t="str">
        <f>PROPER(IF($D43="","",VLOOKUP($D43,'m kvalifikacije žrebna lista'!$A$7:$R$78,4)))</f>
        <v/>
      </c>
      <c r="AK43" s="1438" t="str">
        <f>IF($W$43="","",IF($S43&lt;&gt;$C43,"",IF(OR($J44="bb",$J44=""),"0",$T44)))</f>
        <v/>
      </c>
      <c r="AL43" s="1438" t="str">
        <f>IF($W$43="","",IF($S$44&lt;&gt;$C43,"",IF(OR($L$45="bb",$L$45=""),"0",$K$45)))</f>
        <v/>
      </c>
      <c r="AM43" s="1438" t="str">
        <f>IF($W$43="","",IF($S$42&lt;&gt;$C43,"",IF(OR($N$43="bb",$N$43=""),"0",$M$40)))</f>
        <v/>
      </c>
      <c r="AN43" s="1433" t="str">
        <f>IF($W43="","",IF(AND($R$65=1,$S$42=$S$44,$S$44=$S$43,$S$43=$C$43),0.3,IF(AND($R$65=2,$S$42=$S$44,$S$44=$S$43,$S$43=$C$43),0.2,IF(AND($R$65=3,$S$42=$S$44,$S$44=$S$43,$S$43=$C$43),0.1,"0"))))</f>
        <v/>
      </c>
      <c r="AO43" s="1433"/>
      <c r="AP43" s="1433"/>
      <c r="AQ43" s="1450">
        <f t="shared" si="1"/>
        <v>0</v>
      </c>
      <c r="AR43" s="1430"/>
      <c r="AS43" s="1431">
        <v>37</v>
      </c>
      <c r="AT43" s="1431" t="str">
        <f>UPPER(IF($D43="","",VLOOKUP($D43,'m kvalifikacije žrebna lista'!$A$7:$R$78,3)))</f>
        <v/>
      </c>
      <c r="AU43" s="1431" t="str">
        <f>PROPER(IF($D43="","",VLOOKUP($D43,'m kvalifikacije žrebna lista'!$A$7:$R$78,4)))</f>
        <v/>
      </c>
      <c r="AV43" s="1450">
        <f t="shared" si="3"/>
        <v>0</v>
      </c>
      <c r="AW43" s="1430"/>
    </row>
    <row r="44" spans="1:49" s="33" customFormat="1" ht="9.6" customHeight="1">
      <c r="A44" s="501" t="s">
        <v>40</v>
      </c>
      <c r="B44" s="101" t="str">
        <f>UPPER(IF($D44="","",VLOOKUP($D44,'m kvalifikacije žrebna lista'!$A$7:$R$70,17)))</f>
        <v/>
      </c>
      <c r="C44" s="101" t="str">
        <f>IF(D44="","",VLOOKUP(D44,'m kvalifikacije žrebna lista'!$A$7:$R$70,2))</f>
        <v/>
      </c>
      <c r="D44" s="102"/>
      <c r="E44" s="118" t="str">
        <f>UPPER(IF($D44="","",VLOOKUP($D44,'m kvalifikacije žrebna lista'!$A$7:$R$70,3)))</f>
        <v/>
      </c>
      <c r="F44" s="118" t="str">
        <f>PROPER(IF($D44="","",VLOOKUP($D44,'m kvalifikacije žrebna lista'!$A$7:$R$70,4)))</f>
        <v/>
      </c>
      <c r="G44" s="118"/>
      <c r="H44" s="118" t="str">
        <f>UPPER(IF($D44="","",VLOOKUP($D44,'m kvalifikacije žrebna lista'!$A$7:$R$70,5)))</f>
        <v/>
      </c>
      <c r="I44" s="925"/>
      <c r="J44" s="1404"/>
      <c r="K44" s="115"/>
      <c r="L44" s="116" t="str">
        <f>UPPER(IF(OR(K44="a",K44="as"),J43,IF(OR(K44="b",K44="bs"),J45,)))</f>
        <v/>
      </c>
      <c r="M44" s="1134">
        <f>IF(OR(K44="a",K44="as"),K43,IF(OR(K44="b",K44="bs"),K45,))</f>
        <v>0</v>
      </c>
      <c r="N44" s="122"/>
      <c r="O44" s="122"/>
      <c r="P44" s="122"/>
      <c r="Q44" s="122"/>
      <c r="R44" s="122"/>
      <c r="S44" s="982" t="str">
        <f>IF(OR(K44="a",K44="as"),S43,IF(OR(K44="b",K44="bs"),S45,""))</f>
        <v/>
      </c>
      <c r="T44" s="982" t="str">
        <f>IF($D44="","",VLOOKUP($D44,'m kvalifikacije žrebna lista'!$A$7:$R$38,14))</f>
        <v/>
      </c>
      <c r="V44" s="620">
        <v>38</v>
      </c>
      <c r="W44" s="886" t="str">
        <f>UPPER(IF($D44="","",VLOOKUP($D44,'m kvalifikacije žrebna lista'!$A$7:$R$78,3)))</f>
        <v/>
      </c>
      <c r="X44" s="886" t="str">
        <f>PROPER(IF($D44="","",VLOOKUP($D44,'m kvalifikacije žrebna lista'!$A$7:$R$78,4)))</f>
        <v/>
      </c>
      <c r="Y44" s="888" t="str">
        <f t="shared" si="4"/>
        <v/>
      </c>
      <c r="Z44" s="902" t="str">
        <f>IF($W44="","",IF(AND($R$65=1,$S43=$C44),3,IF(AND($R$65=2,$S43=$C44),2,IF(AND($R$65=3,$S43=$C44),1,""))))</f>
        <v/>
      </c>
      <c r="AA44" s="902" t="str">
        <f>IF($W44="","",IF(AND($R$65=1,$S$44=$S$43,$S$43=$C$44),3,IF(AND($R$65=2,$S$44=$S$43,$S$43=$C$44),2,IF(AND($R$65=3,$S$44=$S$43,$S$43=$C$44),1,""))))</f>
        <v/>
      </c>
      <c r="AB44" s="888" t="str">
        <f>IF($W44="","",IF(AND($R$65=1,$S$42=$S$44,$S$44=$S$43,$S$43=$C$44),3,IF(AND($R$65=2,$S$42=$S$44,$S$44=$S$43,$S$43=$C$44),2,IF(AND($R$65=3,$S$42=$S$44,$S$44=$S$43,$S$43=$C$44),1,""))))</f>
        <v/>
      </c>
      <c r="AC44" s="888"/>
      <c r="AD44" s="888"/>
      <c r="AE44" s="1008">
        <f t="shared" si="2"/>
        <v>0</v>
      </c>
      <c r="AG44" s="982" t="str">
        <f>IF($D44="","",VLOOKUP($D44,'m kvalifikacije žrebna lista'!$A$7:$R$38,14))</f>
        <v/>
      </c>
      <c r="AH44" s="1431">
        <v>38</v>
      </c>
      <c r="AI44" s="1431" t="str">
        <f>UPPER(IF($D44="","",VLOOKUP($D44,'m kvalifikacije žrebna lista'!$A$7:$R$78,3)))</f>
        <v/>
      </c>
      <c r="AJ44" s="1431" t="str">
        <f>PROPER(IF($D44="","",VLOOKUP($D44,'m kvalifikacije žrebna lista'!$A$7:$R$78,4)))</f>
        <v/>
      </c>
      <c r="AK44" s="1438" t="str">
        <f>IF($W$44="","",IF($S43&lt;&gt;$C44,"",IF(OR($J44="bb",$J44=""),"0",$T43)))</f>
        <v/>
      </c>
      <c r="AL44" s="1438" t="str">
        <f>IF($W$44="","",IF($S$44&lt;&gt;$C44,"",IF(OR($L$45="bb",$L$45=""),"0",$K$45)))</f>
        <v/>
      </c>
      <c r="AM44" s="1438" t="str">
        <f>IF($W$44="","",IF($S$42&lt;&gt;$C44,"",IF(OR($N$43="bb",$N$43=""),"0",$M$40)))</f>
        <v/>
      </c>
      <c r="AN44" s="1433" t="str">
        <f>IF($W44="","",IF(AND($R$65=1,$S$42=$S$44,$S$44=$S$43,$S$43=$C$44),0.3,IF(AND($R$65=2,$S$42=$S$44,$S$44=$S$43,$S$43=$C$44),0.2,IF(AND($R$65=3,$S$42=$S$44,$S$44=$S$43,$S$43=$C$44),0.1,"0"))))</f>
        <v/>
      </c>
      <c r="AO44" s="1433"/>
      <c r="AP44" s="1433"/>
      <c r="AQ44" s="1450">
        <f t="shared" si="1"/>
        <v>0</v>
      </c>
      <c r="AR44" s="1430"/>
      <c r="AS44" s="1431">
        <v>38</v>
      </c>
      <c r="AT44" s="1431" t="str">
        <f>UPPER(IF($D44="","",VLOOKUP($D44,'m kvalifikacije žrebna lista'!$A$7:$R$78,3)))</f>
        <v/>
      </c>
      <c r="AU44" s="1431" t="str">
        <f>PROPER(IF($D44="","",VLOOKUP($D44,'m kvalifikacije žrebna lista'!$A$7:$R$78,4)))</f>
        <v/>
      </c>
      <c r="AV44" s="1450">
        <f t="shared" si="3"/>
        <v>0</v>
      </c>
      <c r="AW44" s="1430"/>
    </row>
    <row r="45" spans="1:49" s="33" customFormat="1" ht="9.6" customHeight="1">
      <c r="A45" s="504" t="s">
        <v>41</v>
      </c>
      <c r="B45" s="101" t="str">
        <f>UPPER(IF($D45="","",VLOOKUP($D45,'m kvalifikacije žrebna lista'!$A$7:$R$70,17)))</f>
        <v/>
      </c>
      <c r="C45" s="101" t="str">
        <f>IF(D45="","",VLOOKUP(D45,'m kvalifikacije žrebna lista'!$A$7:$R$70,2))</f>
        <v/>
      </c>
      <c r="D45" s="102"/>
      <c r="E45" s="118" t="str">
        <f>UPPER(IF($D45="","",VLOOKUP($D45,'m kvalifikacije žrebna lista'!$A$7:$R$70,3)))</f>
        <v/>
      </c>
      <c r="F45" s="118" t="str">
        <f>PROPER(IF($D45="","",VLOOKUP($D45,'m kvalifikacije žrebna lista'!$A$7:$R$70,4)))</f>
        <v/>
      </c>
      <c r="G45" s="118"/>
      <c r="H45" s="118" t="str">
        <f>UPPER(IF($D45="","",VLOOKUP($D45,'m kvalifikacije žrebna lista'!$A$7:$R$70,5)))</f>
        <v/>
      </c>
      <c r="I45" s="924"/>
      <c r="J45" s="116" t="str">
        <f>UPPER(IF(OR(I46="a",I46="as"),E45,IF(OR(I46="b",I46="bs"),E46,)))</f>
        <v/>
      </c>
      <c r="K45" s="996">
        <f>IF(OR(I46="a",I46="as"),T45,IF(OR(I46="b",I46="bs"),T46,))</f>
        <v>0</v>
      </c>
      <c r="L45" s="1404"/>
      <c r="M45" s="937"/>
      <c r="N45" s="122"/>
      <c r="O45" s="122"/>
      <c r="P45" s="122"/>
      <c r="Q45" s="122"/>
      <c r="R45" s="122"/>
      <c r="S45" s="982" t="str">
        <f>IF(OR(I46="a",I46="as"),C45,IF(OR(I46="b",I46="bs"),C46,""))</f>
        <v/>
      </c>
      <c r="T45" s="982" t="str">
        <f>IF($D45="","",VLOOKUP($D45,'m kvalifikacije žrebna lista'!$A$7:$R$38,14))</f>
        <v/>
      </c>
      <c r="V45" s="620">
        <v>39</v>
      </c>
      <c r="W45" s="620" t="str">
        <f>UPPER(IF($D45="","",VLOOKUP($D45,'m kvalifikacije žrebna lista'!$A$7:$R$78,3)))</f>
        <v/>
      </c>
      <c r="X45" s="620" t="str">
        <f>PROPER(IF($D45="","",VLOOKUP($D45,'m kvalifikacije žrebna lista'!$A$7:$R$78,4)))</f>
        <v/>
      </c>
      <c r="Y45" s="403" t="str">
        <f t="shared" si="4"/>
        <v/>
      </c>
      <c r="Z45" s="900" t="str">
        <f>IF($W45="","",IF(AND($R$65=1,$S45=$C45),3,IF(AND($R$65=2,$S45=$C45),2,IF(AND($R$65=3,$S45=$C45),1,""))))</f>
        <v/>
      </c>
      <c r="AA45" s="900" t="str">
        <f>IF($W45="","",IF(AND($R$65=1,$S$44=$S$45,$S$45=$C$45),3,IF(AND($R$65=2,$S$44=$S$45,$S$45=$C$45),2,IF(AND($R$65=3,$S$44=$S$45,$S$45=$C$45),1,""))))</f>
        <v/>
      </c>
      <c r="AB45" s="403" t="str">
        <f>IF($W45="","",IF(AND($R$65=1,$S$42=$S$44,$S$44=$S$45,$S$45=$C$45),3,IF(AND($R$65=2,$S$42=$S$44,$S$44=$S$45,$S$45=$C$45),2,IF(AND($R$65=3,$S$42=$S$44,$S$44=$S$45,$S$45=$C$45),1,""))))</f>
        <v/>
      </c>
      <c r="AC45" s="403"/>
      <c r="AD45" s="403"/>
      <c r="AE45" s="1007">
        <f t="shared" si="2"/>
        <v>0</v>
      </c>
      <c r="AG45" s="982" t="str">
        <f>IF($D45="","",VLOOKUP($D45,'m kvalifikacije žrebna lista'!$A$7:$R$38,14))</f>
        <v/>
      </c>
      <c r="AH45" s="1431">
        <v>39</v>
      </c>
      <c r="AI45" s="1431" t="str">
        <f>UPPER(IF($D45="","",VLOOKUP($D45,'m kvalifikacije žrebna lista'!$A$7:$R$78,3)))</f>
        <v/>
      </c>
      <c r="AJ45" s="1431" t="str">
        <f>PROPER(IF($D45="","",VLOOKUP($D45,'m kvalifikacije žrebna lista'!$A$7:$R$78,4)))</f>
        <v/>
      </c>
      <c r="AK45" s="1438" t="str">
        <f>IF($W$45="","",IF($S45&lt;&gt;$C45,"",IF(OR($J46="bb",$J46=""),"0",$T46)))</f>
        <v/>
      </c>
      <c r="AL45" s="1438" t="str">
        <f>IF($W$45="","",IF($S$44&lt;&gt;$C45,"",IF(OR($L$45="bb",$L$45=""),"0",$K$43)))</f>
        <v/>
      </c>
      <c r="AM45" s="1438" t="str">
        <f>IF($W$45="","",IF($S$42&lt;&gt;$C45,"",IF(OR($N$43="bb",$N$43=""),"0",$M$40)))</f>
        <v/>
      </c>
      <c r="AN45" s="1433" t="str">
        <f>IF($W45="","",IF(AND($R$65=1,$S$42=$S$44,$S$44=$S$45,$S$45=$C$45),0.3,IF(AND($R$65=2,$S$42=$S$44,$S$44=$S$45,$S$45=$C$45),0.2,IF(AND($R$65=3,$S$42=$S$44,$S$44=$S$45,$S$45=$C$45),0.1,"0"))))</f>
        <v/>
      </c>
      <c r="AO45" s="1433"/>
      <c r="AP45" s="1433"/>
      <c r="AQ45" s="1450">
        <f t="shared" si="1"/>
        <v>0</v>
      </c>
      <c r="AR45" s="1430"/>
      <c r="AS45" s="1431">
        <v>39</v>
      </c>
      <c r="AT45" s="1431" t="str">
        <f>UPPER(IF($D45="","",VLOOKUP($D45,'m kvalifikacije žrebna lista'!$A$7:$R$78,3)))</f>
        <v/>
      </c>
      <c r="AU45" s="1431" t="str">
        <f>PROPER(IF($D45="","",VLOOKUP($D45,'m kvalifikacije žrebna lista'!$A$7:$R$78,4)))</f>
        <v/>
      </c>
      <c r="AV45" s="1450">
        <f t="shared" si="3"/>
        <v>0</v>
      </c>
      <c r="AW45" s="1430"/>
    </row>
    <row r="46" spans="1:49" s="33" customFormat="1" ht="9.6" customHeight="1">
      <c r="A46" s="501" t="s">
        <v>42</v>
      </c>
      <c r="B46" s="101" t="str">
        <f>UPPER(IF($D46="","",VLOOKUP($D46,'m kvalifikacije žrebna lista'!$A$7:$R$70,17)))</f>
        <v/>
      </c>
      <c r="C46" s="101" t="str">
        <f>IF(D46="","",VLOOKUP(D46,'m kvalifikacije žrebna lista'!$A$7:$R$70,2))</f>
        <v/>
      </c>
      <c r="D46" s="102"/>
      <c r="E46" s="118" t="str">
        <f>UPPER(IF($D46="","",VLOOKUP($D46,'m kvalifikacije žrebna lista'!$A$7:$R$70,3)))</f>
        <v/>
      </c>
      <c r="F46" s="118" t="str">
        <f>PROPER(IF($D46="","",VLOOKUP($D46,'m kvalifikacije žrebna lista'!$A$7:$R$70,4)))</f>
        <v/>
      </c>
      <c r="G46" s="118"/>
      <c r="H46" s="118" t="str">
        <f>UPPER(IF($D46="","",VLOOKUP($D46,'m kvalifikacije žrebna lista'!$A$7:$R$70,5)))</f>
        <v/>
      </c>
      <c r="I46" s="925"/>
      <c r="J46" s="1404"/>
      <c r="K46" s="937"/>
      <c r="L46" s="122"/>
      <c r="M46" s="999"/>
      <c r="N46" s="122"/>
      <c r="O46" s="122"/>
      <c r="P46" s="122"/>
      <c r="Q46" s="122"/>
      <c r="R46" s="122"/>
      <c r="S46" s="982"/>
      <c r="T46" s="982" t="str">
        <f>IF($D46="","",VLOOKUP($D46,'m kvalifikacije žrebna lista'!$A$7:$R$38,14))</f>
        <v/>
      </c>
      <c r="V46" s="886">
        <v>40</v>
      </c>
      <c r="W46" s="886" t="str">
        <f>UPPER(IF($D46="","",VLOOKUP($D46,'m kvalifikacije žrebna lista'!$A$7:$R$78,3)))</f>
        <v/>
      </c>
      <c r="X46" s="886" t="str">
        <f>PROPER(IF($D46="","",VLOOKUP($D46,'m kvalifikacije žrebna lista'!$A$7:$R$78,4)))</f>
        <v/>
      </c>
      <c r="Y46" s="888" t="str">
        <f t="shared" si="4"/>
        <v/>
      </c>
      <c r="Z46" s="902" t="str">
        <f>IF($W46="","",IF(AND($R$65=1,$S45=$C46),3,IF(AND($R$65=2,$S45=$C46),2,IF(AND($R$65=3,$S45=$C46),1,""))))</f>
        <v/>
      </c>
      <c r="AA46" s="902" t="str">
        <f>IF($W46="","",IF(AND($R$65=1,$S$44=$S$45,$S$45=$C$46),3,IF(AND($R$65=2,$S$44=$S$45,$S$45=$C$46),2,IF(AND($R$65=3,$S$44=$S$45,$S$45=$C$46),1,""))))</f>
        <v/>
      </c>
      <c r="AB46" s="888" t="str">
        <f>IF($W46="","",IF(AND($R$65=1,$S$42=$S$44,$S$44=$S$45,$S$45=$C$46),3,IF(AND($R$65=2,$S$42=$S$44,$S$44=$S$45,$S$45=$C$46),2,IF(AND($R$65=3,$S$42=$S$44,$S$44=$S$45,$S$45=$C$46),1,""))))</f>
        <v/>
      </c>
      <c r="AC46" s="888"/>
      <c r="AD46" s="888"/>
      <c r="AE46" s="1008">
        <f t="shared" si="2"/>
        <v>0</v>
      </c>
      <c r="AG46" s="982" t="str">
        <f>IF($D46="","",VLOOKUP($D46,'m kvalifikacije žrebna lista'!$A$7:$R$38,14))</f>
        <v/>
      </c>
      <c r="AH46" s="1431">
        <v>40</v>
      </c>
      <c r="AI46" s="1431" t="str">
        <f>UPPER(IF($D46="","",VLOOKUP($D46,'m kvalifikacije žrebna lista'!$A$7:$R$78,3)))</f>
        <v/>
      </c>
      <c r="AJ46" s="1431" t="str">
        <f>PROPER(IF($D46="","",VLOOKUP($D46,'m kvalifikacije žrebna lista'!$A$7:$R$78,4)))</f>
        <v/>
      </c>
      <c r="AK46" s="1438" t="str">
        <f>IF($W$46="","",IF($S45&lt;&gt;$C46,"",IF(OR($J46="bb",$J46=""),"0",$T45)))</f>
        <v/>
      </c>
      <c r="AL46" s="1438" t="str">
        <f>IF($W$46="","",IF($S$44&lt;&gt;$C46,"",IF(OR($L$45="bb",$L$45=""),"0",$K$43)))</f>
        <v/>
      </c>
      <c r="AM46" s="1438" t="str">
        <f>IF($W$46="","",IF($S$42&lt;&gt;$C46,"",IF(OR($N$43="bb",$N$43=""),"0",$M$40)))</f>
        <v/>
      </c>
      <c r="AN46" s="1433" t="str">
        <f>IF($W46="","",IF(AND($R$65=1,$S$42=$S$44,$S$44=$S$45,$S$45=$C$46),0.3,IF(AND($R$65=2,$S$42=$S$44,$S$44=$S$45,$S$45=$C$46),0.2,IF(AND($R$65=3,$S$42=$S$44,$S$44=$S$45,$S$45=$C$46),0.1,"0"))))</f>
        <v/>
      </c>
      <c r="AO46" s="1433"/>
      <c r="AP46" s="1433"/>
      <c r="AQ46" s="1450">
        <f t="shared" si="1"/>
        <v>0</v>
      </c>
      <c r="AR46" s="1430"/>
      <c r="AS46" s="1431">
        <v>40</v>
      </c>
      <c r="AT46" s="1431" t="str">
        <f>UPPER(IF($D46="","",VLOOKUP($D46,'m kvalifikacije žrebna lista'!$A$7:$R$78,3)))</f>
        <v/>
      </c>
      <c r="AU46" s="1431" t="str">
        <f>PROPER(IF($D46="","",VLOOKUP($D46,'m kvalifikacije žrebna lista'!$A$7:$R$78,4)))</f>
        <v/>
      </c>
      <c r="AV46" s="1450">
        <f t="shared" si="3"/>
        <v>0</v>
      </c>
      <c r="AW46" s="1430"/>
    </row>
    <row r="47" spans="1:49" s="33" customFormat="1" ht="9.6" customHeight="1">
      <c r="A47" s="500" t="s">
        <v>43</v>
      </c>
      <c r="B47" s="103" t="str">
        <f>UPPER(IF($D47="","",VLOOKUP($D47,'m kvalifikacije žrebna lista'!$A$7:$R$70,17)))</f>
        <v/>
      </c>
      <c r="C47" s="103" t="str">
        <f>IF(D47="","",VLOOKUP(D47,'m kvalifikacije žrebna lista'!$A$7:$R$70,2))</f>
        <v/>
      </c>
      <c r="D47" s="102"/>
      <c r="E47" s="103" t="str">
        <f>UPPER(IF($D47="","",VLOOKUP($D47,'m kvalifikacije žrebna lista'!$A$7:$R$70,3)))</f>
        <v/>
      </c>
      <c r="F47" s="103" t="str">
        <f>PROPER(IF($D47="","",VLOOKUP($D47,'m kvalifikacije žrebna lista'!$A$7:$R$70,4)))</f>
        <v/>
      </c>
      <c r="G47" s="103"/>
      <c r="H47" s="103" t="str">
        <f>UPPER(IF($D47="","",VLOOKUP($D47,'m kvalifikacije žrebna lista'!$A$7:$R$70,5)))</f>
        <v/>
      </c>
      <c r="I47" s="924"/>
      <c r="J47" s="116" t="str">
        <f>UPPER(IF(OR(I48="a",I48="as"),E47,IF(OR(I48="b",I48="bs"),E48,)))</f>
        <v/>
      </c>
      <c r="K47" s="994">
        <f>IF(OR(I48="a",I48="as"),T47,IF(OR(I48="b",I48="bs"),T48,))</f>
        <v>0</v>
      </c>
      <c r="L47" s="122"/>
      <c r="M47" s="937"/>
      <c r="N47" s="122"/>
      <c r="O47" s="122"/>
      <c r="P47" s="122"/>
      <c r="Q47" s="122"/>
      <c r="R47" s="122"/>
      <c r="S47" s="982" t="str">
        <f>IF(OR(I48="a",I48="as"),C47,IF(OR(I48="b",I48="bs"),C48,""))</f>
        <v/>
      </c>
      <c r="T47" s="982" t="str">
        <f>IF($D47="","",VLOOKUP($D47,'m kvalifikacije žrebna lista'!$A$7:$R$38,14))</f>
        <v/>
      </c>
      <c r="V47" s="620">
        <v>41</v>
      </c>
      <c r="W47" s="620" t="str">
        <f>UPPER(IF($D47="","",VLOOKUP($D47,'m kvalifikacije žrebna lista'!$A$7:$R$78,3)))</f>
        <v/>
      </c>
      <c r="X47" s="620" t="str">
        <f>PROPER(IF($D47="","",VLOOKUP($D47,'m kvalifikacije žrebna lista'!$A$7:$R$78,4)))</f>
        <v/>
      </c>
      <c r="Y47" s="403" t="str">
        <f t="shared" si="4"/>
        <v/>
      </c>
      <c r="Z47" s="900" t="str">
        <f>IF($W47="","",IF(AND($R$65=1,$S47=$C47),3,IF(AND($R$65=2,$S47=$C47),2,IF(AND($R$65=3,$S47=$C47),1,""))))</f>
        <v/>
      </c>
      <c r="AA47" s="900" t="str">
        <f>IF($W47="","",IF(AND($R$65=1,$S$48=$S$47,$S$47=$C$47),3,IF(AND($R$65=2,$S$48=$S$47,$S$47=$C$47),2,IF(AND($R$65=3,$S$48=$S$47,$S$47=$C$47),1,""))))</f>
        <v/>
      </c>
      <c r="AB47" s="403" t="str">
        <f>IF($W47="","",IF(AND($R$65=1,$S$50=$S$48,$S$48=$S$47,$S$47=$C$47),3,IF(AND($R$65=2,$S$50=$S$48,$S$48=$S$47,$S$47=$C$47),2,IF(AND($R$65=3,$S$50=$S$48,$S$48=$S$47,$S$47=$C$47),1,""))))</f>
        <v/>
      </c>
      <c r="AC47" s="403"/>
      <c r="AD47" s="403"/>
      <c r="AE47" s="1007">
        <f t="shared" si="2"/>
        <v>0</v>
      </c>
      <c r="AG47" s="982" t="str">
        <f>IF($D47="","",VLOOKUP($D47,'m kvalifikacije žrebna lista'!$A$7:$R$38,14))</f>
        <v/>
      </c>
      <c r="AH47" s="1431">
        <v>41</v>
      </c>
      <c r="AI47" s="1431" t="str">
        <f>UPPER(IF($D47="","",VLOOKUP($D47,'m kvalifikacije žrebna lista'!$A$7:$R$78,3)))</f>
        <v/>
      </c>
      <c r="AJ47" s="1431" t="str">
        <f>PROPER(IF($D47="","",VLOOKUP($D47,'m kvalifikacije žrebna lista'!$A$7:$R$78,4)))</f>
        <v/>
      </c>
      <c r="AK47" s="1438" t="str">
        <f>IF($W$47="","",IF($S47&lt;&gt;$C47,"",IF(OR($J48="bb",$J48=""),"0",$T48)))</f>
        <v/>
      </c>
      <c r="AL47" s="1438" t="str">
        <f>IF($W$47="","",IF($S$48&lt;&gt;$C47,"",IF(OR($L$49="bb",$L$49=""),"0",$K$49)))</f>
        <v/>
      </c>
      <c r="AM47" s="1438" t="str">
        <f>IF($W$47="","",IF($S$50&lt;&gt;$C47,"",IF(OR($N$51="bb",$N$51=""),"0",$M$52)))</f>
        <v/>
      </c>
      <c r="AN47" s="1433" t="str">
        <f>IF($W47="","",IF(AND($R$65=1,$S$50=$S$48,$S$48=$S$47,$S$47=$C$47),0.3,IF(AND($R$65=2,$S$50=$S$48,$S$48=$S$47,$S$47=$C$47),0.2,IF(AND($R$65=3,$S$50=$S$48,$S$48=$S$47,$S$47=$C$47),0.1,"0"))))</f>
        <v/>
      </c>
      <c r="AO47" s="1433"/>
      <c r="AP47" s="1433"/>
      <c r="AQ47" s="1450">
        <f t="shared" si="1"/>
        <v>0</v>
      </c>
      <c r="AR47" s="1430"/>
      <c r="AS47" s="1431">
        <v>41</v>
      </c>
      <c r="AT47" s="1431" t="str">
        <f>UPPER(IF($D47="","",VLOOKUP($D47,'m kvalifikacije žrebna lista'!$A$7:$R$78,3)))</f>
        <v/>
      </c>
      <c r="AU47" s="1431" t="str">
        <f>PROPER(IF($D47="","",VLOOKUP($D47,'m kvalifikacije žrebna lista'!$A$7:$R$78,4)))</f>
        <v/>
      </c>
      <c r="AV47" s="1450">
        <f t="shared" si="3"/>
        <v>0</v>
      </c>
      <c r="AW47" s="1430"/>
    </row>
    <row r="48" spans="1:49" s="33" customFormat="1" ht="9.6" customHeight="1">
      <c r="A48" s="504" t="s">
        <v>44</v>
      </c>
      <c r="B48" s="101" t="str">
        <f>UPPER(IF($D48="","",VLOOKUP($D48,'m kvalifikacije žrebna lista'!$A$7:$R$70,17)))</f>
        <v/>
      </c>
      <c r="C48" s="101" t="str">
        <f>IF(D48="","",VLOOKUP(D48,'m kvalifikacije žrebna lista'!$A$7:$R$70,2))</f>
        <v/>
      </c>
      <c r="D48" s="102"/>
      <c r="E48" s="118" t="str">
        <f>UPPER(IF($D48="","",VLOOKUP($D48,'m kvalifikacije žrebna lista'!$A$7:$R$70,3)))</f>
        <v/>
      </c>
      <c r="F48" s="118" t="str">
        <f>PROPER(IF($D48="","",VLOOKUP($D48,'m kvalifikacije žrebna lista'!$A$7:$R$70,4)))</f>
        <v/>
      </c>
      <c r="G48" s="118"/>
      <c r="H48" s="118" t="str">
        <f>UPPER(IF($D48="","",VLOOKUP($D48,'m kvalifikacije žrebna lista'!$A$7:$R$70,5)))</f>
        <v/>
      </c>
      <c r="I48" s="925"/>
      <c r="J48" s="1404"/>
      <c r="K48" s="115"/>
      <c r="L48" s="116" t="str">
        <f>UPPER(IF(OR(K48="a",K48="as"),J47,IF(OR(K48="b",K48="bs"),J49,)))</f>
        <v/>
      </c>
      <c r="M48" s="994">
        <f>IF(OR(K48="a",K48="as"),K47,IF(OR(K48="b",K48="bs"),K49,))</f>
        <v>0</v>
      </c>
      <c r="N48" s="122"/>
      <c r="O48" s="122"/>
      <c r="P48" s="122"/>
      <c r="Q48" s="122"/>
      <c r="R48" s="122"/>
      <c r="S48" s="982" t="str">
        <f>IF(OR(K48="a",K48="as"),S47,IF(OR(K48="b",K48="bs"),S49,""))</f>
        <v/>
      </c>
      <c r="T48" s="982" t="str">
        <f>IF($D48="","",VLOOKUP($D48,'m kvalifikacije žrebna lista'!$A$7:$R$38,14))</f>
        <v/>
      </c>
      <c r="V48" s="620">
        <v>42</v>
      </c>
      <c r="W48" s="886" t="str">
        <f>UPPER(IF($D48="","",VLOOKUP($D48,'m kvalifikacije žrebna lista'!$A$7:$R$78,3)))</f>
        <v/>
      </c>
      <c r="X48" s="886" t="str">
        <f>PROPER(IF($D48="","",VLOOKUP($D48,'m kvalifikacije žrebna lista'!$A$7:$R$78,4)))</f>
        <v/>
      </c>
      <c r="Y48" s="888" t="str">
        <f t="shared" si="4"/>
        <v/>
      </c>
      <c r="Z48" s="902" t="str">
        <f>IF($W48="","",IF(AND($R$65=1,$S47=$C48),3,IF(AND($R$65=2,$S47=$C48),2,IF(AND($R$65=3,$S47=$C48),1,""))))</f>
        <v/>
      </c>
      <c r="AA48" s="902" t="str">
        <f>IF($W48="","",IF(AND($R$65=1,$S$48=$S$47,$S$47=$C$48),3,IF(AND($R$65=2,$S$48=$S$47,$S$47=$C$48),2,IF(AND($R$65=3,$S$48=$S$47,$S$47=$C$48),1,""))))</f>
        <v/>
      </c>
      <c r="AB48" s="888" t="str">
        <f>IF($W48="","",IF(AND($R$65=1,$S$50=$S$48,$S$48=$S$47,$S$47=$C$48),3,IF(AND($R$65=2,$S$50=$S$48,$S$48=$S$47,$S$47=$C$48),2,IF(AND($R$65=3,$S$50=$S$48,$S$48=$S$47,$S$47=$C$48),1,""))))</f>
        <v/>
      </c>
      <c r="AC48" s="888"/>
      <c r="AD48" s="888"/>
      <c r="AE48" s="1008">
        <f t="shared" si="2"/>
        <v>0</v>
      </c>
      <c r="AG48" s="982" t="str">
        <f>IF($D48="","",VLOOKUP($D48,'m kvalifikacije žrebna lista'!$A$7:$R$38,14))</f>
        <v/>
      </c>
      <c r="AH48" s="1431">
        <v>42</v>
      </c>
      <c r="AI48" s="1431" t="str">
        <f>UPPER(IF($D48="","",VLOOKUP($D48,'m kvalifikacije žrebna lista'!$A$7:$R$78,3)))</f>
        <v/>
      </c>
      <c r="AJ48" s="1431" t="str">
        <f>PROPER(IF($D48="","",VLOOKUP($D48,'m kvalifikacije žrebna lista'!$A$7:$R$78,4)))</f>
        <v/>
      </c>
      <c r="AK48" s="1438" t="str">
        <f>IF($W$48="","",IF($S47&lt;&gt;$C48,"",IF(OR($J48="bb",$J48=""),"0",$T47)))</f>
        <v/>
      </c>
      <c r="AL48" s="1438" t="str">
        <f>IF($W$48="","",IF($S$48&lt;&gt;$C48,"",IF(OR($L$49="bb",$L$49=""),"0",$K$49)))</f>
        <v/>
      </c>
      <c r="AM48" s="1438" t="str">
        <f>IF($W$48="","",IF($S$50&lt;&gt;$C48,"",IF(OR($N$51="bb",$N$51=""),"0",$M$52)))</f>
        <v/>
      </c>
      <c r="AN48" s="1433" t="str">
        <f>IF($W48="","",IF(AND($R$65=1,$S$50=$S$48,$S$48=$S$47,$S$47=$C$48),0.3,IF(AND($R$65=2,$S$50=$S$48,$S$48=$S$47,$S$47=$C$48),0.2,IF(AND($R$65=3,$S$50=$S$48,$S$48=$S$47,$S$47=$C$48),0.1,"0"))))</f>
        <v/>
      </c>
      <c r="AO48" s="1433"/>
      <c r="AP48" s="1433"/>
      <c r="AQ48" s="1450">
        <f t="shared" si="1"/>
        <v>0</v>
      </c>
      <c r="AR48" s="1430"/>
      <c r="AS48" s="1431">
        <v>42</v>
      </c>
      <c r="AT48" s="1431" t="str">
        <f>UPPER(IF($D48="","",VLOOKUP($D48,'m kvalifikacije žrebna lista'!$A$7:$R$78,3)))</f>
        <v/>
      </c>
      <c r="AU48" s="1431" t="str">
        <f>PROPER(IF($D48="","",VLOOKUP($D48,'m kvalifikacije žrebna lista'!$A$7:$R$78,4)))</f>
        <v/>
      </c>
      <c r="AV48" s="1450">
        <f t="shared" si="3"/>
        <v>0</v>
      </c>
      <c r="AW48" s="1430"/>
    </row>
    <row r="49" spans="1:49" s="33" customFormat="1" ht="9.6" customHeight="1">
      <c r="A49" s="501" t="s">
        <v>45</v>
      </c>
      <c r="B49" s="101" t="str">
        <f>UPPER(IF($D49="","",VLOOKUP($D49,'m kvalifikacije žrebna lista'!$A$7:$R$70,17)))</f>
        <v/>
      </c>
      <c r="C49" s="101" t="str">
        <f>IF(D49="","",VLOOKUP(D49,'m kvalifikacije žrebna lista'!$A$7:$R$70,2))</f>
        <v/>
      </c>
      <c r="D49" s="102"/>
      <c r="E49" s="118" t="str">
        <f>UPPER(IF($D49="","",VLOOKUP($D49,'m kvalifikacije žrebna lista'!$A$7:$R$70,3)))</f>
        <v/>
      </c>
      <c r="F49" s="118" t="str">
        <f>PROPER(IF($D49="","",VLOOKUP($D49,'m kvalifikacije žrebna lista'!$A$7:$R$70,4)))</f>
        <v/>
      </c>
      <c r="G49" s="118"/>
      <c r="H49" s="118" t="str">
        <f>UPPER(IF($D49="","",VLOOKUP($D49,'m kvalifikacije žrebna lista'!$A$7:$R$70,5)))</f>
        <v/>
      </c>
      <c r="I49" s="924"/>
      <c r="J49" s="116" t="str">
        <f>UPPER(IF(OR(I50="a",I50="as"),E49,IF(OR(I50="b",I50="bs"),E50,)))</f>
        <v/>
      </c>
      <c r="K49" s="995">
        <f>IF(OR(I50="a",I50="as"),T49,IF(OR(I50="b",I50="bs"),T50,))</f>
        <v>0</v>
      </c>
      <c r="L49" s="1404"/>
      <c r="M49" s="936"/>
      <c r="N49" s="122"/>
      <c r="O49" s="122"/>
      <c r="P49" s="122"/>
      <c r="Q49" s="122"/>
      <c r="R49" s="122"/>
      <c r="S49" s="982" t="str">
        <f>IF(OR(I50="a",I50="as"),C49,IF(OR(I50="b",I50="bs"),C50,""))</f>
        <v/>
      </c>
      <c r="T49" s="982" t="str">
        <f>IF($D49="","",VLOOKUP($D49,'m kvalifikacije žrebna lista'!$A$7:$R$38,14))</f>
        <v/>
      </c>
      <c r="V49" s="886">
        <v>43</v>
      </c>
      <c r="W49" s="620" t="str">
        <f>UPPER(IF($D49="","",VLOOKUP($D49,'m kvalifikacije žrebna lista'!$A$7:$R$78,3)))</f>
        <v/>
      </c>
      <c r="X49" s="620" t="str">
        <f>PROPER(IF($D49="","",VLOOKUP($D49,'m kvalifikacije žrebna lista'!$A$7:$R$78,4)))</f>
        <v/>
      </c>
      <c r="Y49" s="403" t="str">
        <f t="shared" si="4"/>
        <v/>
      </c>
      <c r="Z49" s="900" t="str">
        <f>IF($W49="","",IF(AND($R$65=1,$S49=$C49),3,IF(AND($R$65=2,$S49=$C49),2,IF(AND($R$65=3,$S49=$C49),1,""))))</f>
        <v/>
      </c>
      <c r="AA49" s="900" t="str">
        <f>IF($W49="","",IF(AND($R$65=1,$S$48=$S$49,$S$49=$C$49),3,IF(AND($R$65=2,$S$48=$S$49,$S$49=$C$49),2,IF(AND($R$65=3,$S$48=$S$49,$S$49=$C$49),1,""))))</f>
        <v/>
      </c>
      <c r="AB49" s="403" t="str">
        <f>IF($W49="","",IF(AND($R$65=1,$S$50=$S$48,$S$48=$S$49,$S$49=$C$49),3,IF(AND($R$65=2,$S$50=$S$48,$S$48=$S$49,$S$49=$C$49),2,IF(AND($R$65=3,$S$50=$S$48,$S$48=$S$49,$S$49=$C$49),1,""))))</f>
        <v/>
      </c>
      <c r="AC49" s="403"/>
      <c r="AD49" s="403"/>
      <c r="AE49" s="1007">
        <f t="shared" si="2"/>
        <v>0</v>
      </c>
      <c r="AG49" s="982" t="str">
        <f>IF($D49="","",VLOOKUP($D49,'m kvalifikacije žrebna lista'!$A$7:$R$38,14))</f>
        <v/>
      </c>
      <c r="AH49" s="1431">
        <v>43</v>
      </c>
      <c r="AI49" s="1431" t="str">
        <f>UPPER(IF($D49="","",VLOOKUP($D49,'m kvalifikacije žrebna lista'!$A$7:$R$78,3)))</f>
        <v/>
      </c>
      <c r="AJ49" s="1431" t="str">
        <f>PROPER(IF($D49="","",VLOOKUP($D49,'m kvalifikacije žrebna lista'!$A$7:$R$78,4)))</f>
        <v/>
      </c>
      <c r="AK49" s="1438" t="str">
        <f>IF($W$49="","",IF($S49&lt;&gt;$C49,"",IF(OR($J50="bb",$J50=""),"0",$T50)))</f>
        <v/>
      </c>
      <c r="AL49" s="1438" t="str">
        <f>IF($W$49="","",IF($S$48&lt;&gt;$C49,"",IF(OR($L$49="bb",$L$49=""),"0",$K$47)))</f>
        <v/>
      </c>
      <c r="AM49" s="1438" t="str">
        <f>IF($W$49="","",IF($S$50&lt;&gt;$C49,"",IF(OR($N$51="bb",$N$51=""),"0",$M$52)))</f>
        <v/>
      </c>
      <c r="AN49" s="1433" t="str">
        <f>IF($W49="","",IF(AND($R$65=1,$S$50=$S$48,$S$48=$S$49,$S$49=$C$49),0.3,IF(AND($R$65=2,$S$50=$S$48,$S$48=$S$49,$S$49=$C$49),0.2,IF(AND($R$65=3,$S$50=$S$48,$S$48=$S$49,$S$97=$C$49),0.1,"0"))))</f>
        <v/>
      </c>
      <c r="AO49" s="1433"/>
      <c r="AP49" s="1433"/>
      <c r="AQ49" s="1450">
        <f t="shared" si="1"/>
        <v>0</v>
      </c>
      <c r="AR49" s="1430"/>
      <c r="AS49" s="1431">
        <v>43</v>
      </c>
      <c r="AT49" s="1431" t="str">
        <f>UPPER(IF($D49="","",VLOOKUP($D49,'m kvalifikacije žrebna lista'!$A$7:$R$78,3)))</f>
        <v/>
      </c>
      <c r="AU49" s="1431" t="str">
        <f>PROPER(IF($D49="","",VLOOKUP($D49,'m kvalifikacije žrebna lista'!$A$7:$R$78,4)))</f>
        <v/>
      </c>
      <c r="AV49" s="1450">
        <f t="shared" si="3"/>
        <v>0</v>
      </c>
      <c r="AW49" s="1430"/>
    </row>
    <row r="50" spans="1:49" s="33" customFormat="1" ht="9.6" customHeight="1">
      <c r="A50" s="501" t="s">
        <v>46</v>
      </c>
      <c r="B50" s="101" t="str">
        <f>UPPER(IF($D50="","",VLOOKUP($D50,'m kvalifikacije žrebna lista'!$A$7:$R$70,17)))</f>
        <v/>
      </c>
      <c r="C50" s="101" t="str">
        <f>IF(D50="","",VLOOKUP(D50,'m kvalifikacije žrebna lista'!$A$7:$R$70,2))</f>
        <v/>
      </c>
      <c r="D50" s="102"/>
      <c r="E50" s="118" t="str">
        <f>UPPER(IF($D50="","",VLOOKUP($D50,'m kvalifikacije žrebna lista'!$A$7:$R$70,3)))</f>
        <v/>
      </c>
      <c r="F50" s="118" t="str">
        <f>PROPER(IF($D50="","",VLOOKUP($D50,'m kvalifikacije žrebna lista'!$A$7:$R$70,4)))</f>
        <v/>
      </c>
      <c r="G50" s="118"/>
      <c r="H50" s="118" t="str">
        <f>UPPER(IF($D50="","",VLOOKUP($D50,'m kvalifikacije žrebna lista'!$A$7:$R$70,5)))</f>
        <v/>
      </c>
      <c r="I50" s="925"/>
      <c r="J50" s="1404"/>
      <c r="K50" s="937"/>
      <c r="L50" s="114" t="s">
        <v>151</v>
      </c>
      <c r="M50" s="120"/>
      <c r="N50" s="116" t="str">
        <f>UPPER(IF(OR(M50="a",M50="as"),L48,IF(OR(M50="b",M50="bs"),L52,)))</f>
        <v/>
      </c>
      <c r="O50" s="121"/>
      <c r="P50" s="159"/>
      <c r="Q50" s="122"/>
      <c r="R50" s="122"/>
      <c r="S50" s="982" t="str">
        <f>IF(OR(M50="a",M50="as"),S48,IF(OR(M50="b",M50="bs"),S52,""))</f>
        <v/>
      </c>
      <c r="T50" s="982" t="str">
        <f>IF($D50="","",VLOOKUP($D50,'m kvalifikacije žrebna lista'!$A$7:$R$38,14))</f>
        <v/>
      </c>
      <c r="V50" s="620">
        <v>44</v>
      </c>
      <c r="W50" s="886" t="str">
        <f>UPPER(IF($D50="","",VLOOKUP($D50,'m kvalifikacije žrebna lista'!$A$7:$R$78,3)))</f>
        <v/>
      </c>
      <c r="X50" s="886" t="str">
        <f>PROPER(IF($D50="","",VLOOKUP($D50,'m kvalifikacije žrebna lista'!$A$7:$R$78,4)))</f>
        <v/>
      </c>
      <c r="Y50" s="888" t="str">
        <f t="shared" si="4"/>
        <v/>
      </c>
      <c r="Z50" s="902" t="str">
        <f>IF($W50="","",IF(AND($R$65=1,$S49=$C50),3,IF(AND($R$65=2,$S49=$C50),2,IF(AND($R$65=3,$S49=$C50),1,""))))</f>
        <v/>
      </c>
      <c r="AA50" s="902" t="str">
        <f>IF($W50="","",IF(AND($R$65=1,$S$48=$S$49,$S$49=$C$50),3,IF(AND($R$65=2,$S$48=$S$49,$S$49=$C$50),2,IF(AND($R$65=3,$S$48=$S$49,$S$49=$C$50),1,""))))</f>
        <v/>
      </c>
      <c r="AB50" s="888" t="str">
        <f>IF($W50="","",IF(AND($R$65=1,$S$50=$S$48,$S$48=$S$49,$S$49=$C$50),3,IF(AND($R$65=2,$S$50=$S$48,$S$48=$S$49,$S$49=$C$50),2,IF(AND($R$65=3,$S$50=$S$48,$S$48=$S$49,$S$49=$C$50),1,""))))</f>
        <v/>
      </c>
      <c r="AC50" s="888"/>
      <c r="AD50" s="888"/>
      <c r="AE50" s="1008">
        <f t="shared" si="2"/>
        <v>0</v>
      </c>
      <c r="AG50" s="982" t="str">
        <f>IF($D50="","",VLOOKUP($D50,'m kvalifikacije žrebna lista'!$A$7:$R$38,14))</f>
        <v/>
      </c>
      <c r="AH50" s="1431">
        <v>44</v>
      </c>
      <c r="AI50" s="1431" t="str">
        <f>UPPER(IF($D50="","",VLOOKUP($D50,'m kvalifikacije žrebna lista'!$A$7:$R$78,3)))</f>
        <v/>
      </c>
      <c r="AJ50" s="1431" t="str">
        <f>PROPER(IF($D50="","",VLOOKUP($D50,'m kvalifikacije žrebna lista'!$A$7:$R$78,4)))</f>
        <v/>
      </c>
      <c r="AK50" s="1438" t="str">
        <f>IF($W$50="","",IF($S49&lt;&gt;$C50,"",IF(OR($J50="bb",$J50=""),"0",$T49)))</f>
        <v/>
      </c>
      <c r="AL50" s="1438" t="str">
        <f>IF($W$50="","",IF($S$48&lt;&gt;$C50,"",IF(OR($L$49="bb",$L$49=""),"0",$K$47)))</f>
        <v/>
      </c>
      <c r="AM50" s="1438" t="str">
        <f>IF($W$50="","",IF($S$50&lt;&gt;$C50,"",IF(OR($N$51="bb",$N$51=""),"0",$M$52)))</f>
        <v/>
      </c>
      <c r="AN50" s="1433" t="str">
        <f>IF($W50="","",IF(AND($R$65=1,$S$50=$S$48,$S$48=$S$49,$S$49=$C$50),0.3,IF(AND($R$65=2,$S$50=$S$48,$S$48=$S$49,$S$49=$C$50),0.2,IF(AND($R$65=3,$S$50=$S$48,$S$48=$S$49,$S$49=$C$50),0.1,"0"))))</f>
        <v/>
      </c>
      <c r="AO50" s="1433"/>
      <c r="AP50" s="1433"/>
      <c r="AQ50" s="1450">
        <f t="shared" si="1"/>
        <v>0</v>
      </c>
      <c r="AR50" s="1430"/>
      <c r="AS50" s="1431">
        <v>44</v>
      </c>
      <c r="AT50" s="1431" t="str">
        <f>UPPER(IF($D50="","",VLOOKUP($D50,'m kvalifikacije žrebna lista'!$A$7:$R$78,3)))</f>
        <v/>
      </c>
      <c r="AU50" s="1431" t="str">
        <f>PROPER(IF($D50="","",VLOOKUP($D50,'m kvalifikacije žrebna lista'!$A$7:$R$78,4)))</f>
        <v/>
      </c>
      <c r="AV50" s="1450">
        <f t="shared" si="3"/>
        <v>0</v>
      </c>
      <c r="AW50" s="1430"/>
    </row>
    <row r="51" spans="1:49" s="33" customFormat="1" ht="9.6" customHeight="1">
      <c r="A51" s="501" t="s">
        <v>47</v>
      </c>
      <c r="B51" s="101" t="str">
        <f>UPPER(IF($D51="","",VLOOKUP($D51,'m kvalifikacije žrebna lista'!$A$7:$R$70,17)))</f>
        <v/>
      </c>
      <c r="C51" s="101" t="str">
        <f>IF(D51="","",VLOOKUP(D51,'m kvalifikacije žrebna lista'!$A$7:$R$70,2))</f>
        <v/>
      </c>
      <c r="D51" s="102"/>
      <c r="E51" s="118" t="str">
        <f>UPPER(IF($D51="","",VLOOKUP($D51,'m kvalifikacije žrebna lista'!$A$7:$R$70,3)))</f>
        <v/>
      </c>
      <c r="F51" s="118" t="str">
        <f>PROPER(IF($D51="","",VLOOKUP($D51,'m kvalifikacije žrebna lista'!$A$7:$R$70,4)))</f>
        <v/>
      </c>
      <c r="G51" s="118"/>
      <c r="H51" s="118" t="str">
        <f>UPPER(IF($D51="","",VLOOKUP($D51,'m kvalifikacije žrebna lista'!$A$7:$R$70,5)))</f>
        <v/>
      </c>
      <c r="I51" s="924"/>
      <c r="J51" s="116" t="str">
        <f>UPPER(IF(OR(I52="a",I52="as"),E51,IF(OR(I52="b",I52="bs"),E52,)))</f>
        <v/>
      </c>
      <c r="K51" s="994">
        <f>IF(OR(I52="a",I52="as"),T51,IF(OR(I52="b",I52="bs"),T52,))</f>
        <v>0</v>
      </c>
      <c r="L51" s="134"/>
      <c r="M51" s="997"/>
      <c r="N51" s="1404"/>
      <c r="O51" s="122"/>
      <c r="P51" s="122"/>
      <c r="Q51" s="122"/>
      <c r="R51" s="122"/>
      <c r="S51" s="982" t="str">
        <f>IF(OR(I52="a",I52="as"),C51,IF(OR(I52="b",I52="bs"),C52,""))</f>
        <v/>
      </c>
      <c r="T51" s="982" t="str">
        <f>IF($D51="","",VLOOKUP($D51,'m kvalifikacije žrebna lista'!$A$7:$R$38,14))</f>
        <v/>
      </c>
      <c r="V51" s="620">
        <v>45</v>
      </c>
      <c r="W51" s="620" t="str">
        <f>UPPER(IF($D51="","",VLOOKUP($D51,'m kvalifikacije žrebna lista'!$A$7:$R$78,3)))</f>
        <v/>
      </c>
      <c r="X51" s="620" t="str">
        <f>PROPER(IF($D51="","",VLOOKUP($D51,'m kvalifikacije žrebna lista'!$A$7:$R$78,4)))</f>
        <v/>
      </c>
      <c r="Y51" s="403" t="str">
        <f t="shared" si="4"/>
        <v/>
      </c>
      <c r="Z51" s="900" t="str">
        <f>IF($W51="","",IF(AND($R$65=1,$S51=$C51),3,IF(AND($R$65=2,$S51=$C51),2,IF(AND($R$65=3,$S51=$C51),1,""))))</f>
        <v/>
      </c>
      <c r="AA51" s="900" t="str">
        <f>IF($W51="","",IF(AND($R$65=1,$S$52=$S$51,$S$51=$C$51),3,IF(AND($R$65=2,$S$52=$S$51,$S$51=$C$51),2,IF(AND($R$65=3,$S$52=$S$51,$S$51=$C$51),1,""))))</f>
        <v/>
      </c>
      <c r="AB51" s="403" t="str">
        <f>IF($W51="","",IF(AND($R$65=1,$S$50=$S$52,$S$52=$S$51,$S$51=$C$51),3,IF(AND($R$65=2,$S$50=$S$52,$S$52=$S$51,$S$51=$C$51),2,IF(AND($R$65=3,$S$50=$S$52,$S$52=$S$51,$S$51=$C$51),1,""))))</f>
        <v/>
      </c>
      <c r="AC51" s="403"/>
      <c r="AD51" s="403"/>
      <c r="AE51" s="1007">
        <f t="shared" si="2"/>
        <v>0</v>
      </c>
      <c r="AG51" s="982" t="str">
        <f>IF($D51="","",VLOOKUP($D51,'m kvalifikacije žrebna lista'!$A$7:$R$38,14))</f>
        <v/>
      </c>
      <c r="AH51" s="1431">
        <v>45</v>
      </c>
      <c r="AI51" s="1431" t="str">
        <f>UPPER(IF($D51="","",VLOOKUP($D51,'m kvalifikacije žrebna lista'!$A$7:$R$78,3)))</f>
        <v/>
      </c>
      <c r="AJ51" s="1431" t="str">
        <f>PROPER(IF($D51="","",VLOOKUP($D51,'m kvalifikacije žrebna lista'!$A$7:$R$78,4)))</f>
        <v/>
      </c>
      <c r="AK51" s="1438" t="str">
        <f>IF($W$51="","",IF($S51&lt;&gt;$C51,"",IF(OR($J52="bb",$J52=""),"0",$T52)))</f>
        <v/>
      </c>
      <c r="AL51" s="1438" t="str">
        <f>IF($W$51="","",IF($S$52&lt;&gt;$C51,"",IF(OR($L$53="bb",$L$53=""),"0",$K$53)))</f>
        <v/>
      </c>
      <c r="AM51" s="1438" t="str">
        <f>IF($W$51="","",IF($S$50&lt;&gt;$C51,"",IF(OR($N$51="bb",$N$51=""),"0",$M$48)))</f>
        <v/>
      </c>
      <c r="AN51" s="1433" t="str">
        <f>IF($W51="","",IF(AND($R$65=1,$S$50=$S$52,$S$52=$S$51,$S$51=$C$51),0.3,IF(AND($R$65=2,$S$50=$S$52,$S$52=$S$51,$S$51=$C$51),0.2,IF(AND($R$65=3,$S$50=$S$52,$S$52=$S$51,$S$51=$C$51),0.1,"0"))))</f>
        <v/>
      </c>
      <c r="AO51" s="1433"/>
      <c r="AP51" s="1433"/>
      <c r="AQ51" s="1450">
        <f t="shared" si="1"/>
        <v>0</v>
      </c>
      <c r="AR51" s="1430"/>
      <c r="AS51" s="1431">
        <v>45</v>
      </c>
      <c r="AT51" s="1431" t="str">
        <f>UPPER(IF($D51="","",VLOOKUP($D51,'m kvalifikacije žrebna lista'!$A$7:$R$78,3)))</f>
        <v/>
      </c>
      <c r="AU51" s="1431" t="str">
        <f>PROPER(IF($D51="","",VLOOKUP($D51,'m kvalifikacije žrebna lista'!$A$7:$R$78,4)))</f>
        <v/>
      </c>
      <c r="AV51" s="1450">
        <f t="shared" si="3"/>
        <v>0</v>
      </c>
      <c r="AW51" s="1430"/>
    </row>
    <row r="52" spans="1:49" s="33" customFormat="1" ht="9.6" customHeight="1">
      <c r="A52" s="501" t="s">
        <v>48</v>
      </c>
      <c r="B52" s="101" t="str">
        <f>UPPER(IF($D52="","",VLOOKUP($D52,'m kvalifikacije žrebna lista'!$A$7:$R$70,17)))</f>
        <v/>
      </c>
      <c r="C52" s="101" t="str">
        <f>IF(D52="","",VLOOKUP(D52,'m kvalifikacije žrebna lista'!$A$7:$R$70,2))</f>
        <v/>
      </c>
      <c r="D52" s="102"/>
      <c r="E52" s="118" t="str">
        <f>UPPER(IF($D52="","",VLOOKUP($D52,'m kvalifikacije žrebna lista'!$A$7:$R$70,3)))</f>
        <v/>
      </c>
      <c r="F52" s="118" t="str">
        <f>PROPER(IF($D52="","",VLOOKUP($D52,'m kvalifikacije žrebna lista'!$A$7:$R$70,4)))</f>
        <v/>
      </c>
      <c r="G52" s="118"/>
      <c r="H52" s="118" t="str">
        <f>UPPER(IF($D52="","",VLOOKUP($D52,'m kvalifikacije žrebna lista'!$A$7:$R$70,5)))</f>
        <v/>
      </c>
      <c r="I52" s="925"/>
      <c r="J52" s="1404"/>
      <c r="K52" s="115"/>
      <c r="L52" s="116" t="str">
        <f>UPPER(IF(OR(K52="a",K52="as"),J51,IF(OR(K52="b",K52="bs"),J53,)))</f>
        <v/>
      </c>
      <c r="M52" s="1134">
        <f>IF(OR(K52="a",K52="as"),K51,IF(OR(K52="b",K52="bs"),K53,))</f>
        <v>0</v>
      </c>
      <c r="N52" s="122"/>
      <c r="O52" s="122"/>
      <c r="P52" s="122"/>
      <c r="Q52" s="122"/>
      <c r="R52" s="122"/>
      <c r="S52" s="982" t="str">
        <f>IF(OR(K52="a",K52="as"),S51,IF(OR(K52="b",K52="bs"),S53,""))</f>
        <v/>
      </c>
      <c r="T52" s="982" t="str">
        <f>IF($D52="","",VLOOKUP($D52,'m kvalifikacije žrebna lista'!$A$7:$R$38,14))</f>
        <v/>
      </c>
      <c r="V52" s="886">
        <v>46</v>
      </c>
      <c r="W52" s="886" t="str">
        <f>UPPER(IF($D52="","",VLOOKUP($D52,'m kvalifikacije žrebna lista'!$A$7:$R$78,3)))</f>
        <v/>
      </c>
      <c r="X52" s="886" t="str">
        <f>PROPER(IF($D52="","",VLOOKUP($D52,'m kvalifikacije žrebna lista'!$A$7:$R$78,4)))</f>
        <v/>
      </c>
      <c r="Y52" s="888" t="str">
        <f t="shared" si="4"/>
        <v/>
      </c>
      <c r="Z52" s="902" t="str">
        <f>IF($W52="","",IF(AND($R$65=1,$S51=$C52),3,IF(AND($R$65=2,$S51=$C52),2,IF(AND($R$65=3,$S51=$C52),1,""))))</f>
        <v/>
      </c>
      <c r="AA52" s="902" t="str">
        <f>IF($W52="","",IF(AND($R$65=1,$S$52=$S$51,$S$51=$C$52),3,IF(AND($R$65=2,$S$52=$S$51,$S$51=$C$52),2,IF(AND($R$65=3,$S$52=$S$51,$S$51=$C$52),1,""))))</f>
        <v/>
      </c>
      <c r="AB52" s="888" t="str">
        <f>IF($W52="","",IF(AND($R$65=1,$S$50=$S$52,$S$52=$S$51,$S$51=$C$52),3,IF(AND($R$65=2,$S$50=$S$52,$S$52=$S$51,$S$51=$C$52),2,IF(AND($R$65=3,$S$50=$S$52,$S$52=$S$51,$S$51=$C$52),1,""))))</f>
        <v/>
      </c>
      <c r="AC52" s="888"/>
      <c r="AD52" s="888"/>
      <c r="AE52" s="1008">
        <f t="shared" si="2"/>
        <v>0</v>
      </c>
      <c r="AG52" s="982" t="str">
        <f>IF($D52="","",VLOOKUP($D52,'m kvalifikacije žrebna lista'!$A$7:$R$38,14))</f>
        <v/>
      </c>
      <c r="AH52" s="1431">
        <v>46</v>
      </c>
      <c r="AI52" s="1431" t="str">
        <f>UPPER(IF($D52="","",VLOOKUP($D52,'m kvalifikacije žrebna lista'!$A$7:$R$78,3)))</f>
        <v/>
      </c>
      <c r="AJ52" s="1431" t="str">
        <f>PROPER(IF($D52="","",VLOOKUP($D52,'m kvalifikacije žrebna lista'!$A$7:$R$78,4)))</f>
        <v/>
      </c>
      <c r="AK52" s="1438" t="str">
        <f>IF($W$52="","",IF($S51&lt;&gt;$C52,"",IF(OR($J52="bb",$J52=""),"0",$T51)))</f>
        <v/>
      </c>
      <c r="AL52" s="1438" t="str">
        <f>IF($W$52="","",IF($S$52&lt;&gt;$C52,"",IF(OR($L$53="bb",$L$53=""),"0",$K$53)))</f>
        <v/>
      </c>
      <c r="AM52" s="1438" t="str">
        <f>IF($W$52="","",IF($S$50&lt;&gt;$C52,"",IF(OR($N$51="bb",$N$51=""),"0",$M$48)))</f>
        <v/>
      </c>
      <c r="AN52" s="1433" t="str">
        <f>IF($W52="","",IF(AND($R$65=1,$S$50=$S$52,$S$52=$S$51,$S$51=$C$52),0.3,IF(AND($R$65=2,$S$50=$S$52,$S$52=$S$51,$S$51=$C$52),0.2,IF(AND($R$65=3,$S$50=$S$52,$S$52=$S$51,$S$51=$C$52),0.1,"0"))))</f>
        <v/>
      </c>
      <c r="AO52" s="1433"/>
      <c r="AP52" s="1433"/>
      <c r="AQ52" s="1450">
        <f t="shared" si="1"/>
        <v>0</v>
      </c>
      <c r="AR52" s="1430"/>
      <c r="AS52" s="1431">
        <v>46</v>
      </c>
      <c r="AT52" s="1431" t="str">
        <f>UPPER(IF($D52="","",VLOOKUP($D52,'m kvalifikacije žrebna lista'!$A$7:$R$78,3)))</f>
        <v/>
      </c>
      <c r="AU52" s="1431" t="str">
        <f>PROPER(IF($D52="","",VLOOKUP($D52,'m kvalifikacije žrebna lista'!$A$7:$R$78,4)))</f>
        <v/>
      </c>
      <c r="AV52" s="1450">
        <f t="shared" si="3"/>
        <v>0</v>
      </c>
      <c r="AW52" s="1430"/>
    </row>
    <row r="53" spans="1:49" s="33" customFormat="1" ht="9.6" customHeight="1">
      <c r="A53" s="504" t="s">
        <v>49</v>
      </c>
      <c r="B53" s="101" t="str">
        <f>UPPER(IF($D53="","",VLOOKUP($D53,'m kvalifikacije žrebna lista'!$A$7:$R$70,17)))</f>
        <v/>
      </c>
      <c r="C53" s="101" t="str">
        <f>IF(D53="","",VLOOKUP(D53,'m kvalifikacije žrebna lista'!$A$7:$R$70,2))</f>
        <v/>
      </c>
      <c r="D53" s="102"/>
      <c r="E53" s="118" t="str">
        <f>UPPER(IF($D53="","",VLOOKUP($D53,'m kvalifikacije žrebna lista'!$A$7:$R$70,3)))</f>
        <v/>
      </c>
      <c r="F53" s="118" t="str">
        <f>PROPER(IF($D53="","",VLOOKUP($D53,'m kvalifikacije žrebna lista'!$A$7:$R$70,4)))</f>
        <v/>
      </c>
      <c r="G53" s="118"/>
      <c r="H53" s="118" t="str">
        <f>UPPER(IF($D53="","",VLOOKUP($D53,'m kvalifikacije žrebna lista'!$A$7:$R$70,5)))</f>
        <v/>
      </c>
      <c r="I53" s="924"/>
      <c r="J53" s="116" t="str">
        <f>UPPER(IF(OR(I54="a",I54="as"),E53,IF(OR(I54="b",I54="bs"),E54,)))</f>
        <v/>
      </c>
      <c r="K53" s="996">
        <f>IF(OR(I54="a",I54="as"),T53,IF(OR(I54="b",I54="bs"),T54,))</f>
        <v>0</v>
      </c>
      <c r="L53" s="1404"/>
      <c r="M53" s="937"/>
      <c r="N53" s="122"/>
      <c r="O53" s="122"/>
      <c r="P53" s="122"/>
      <c r="Q53" s="122"/>
      <c r="R53" s="122"/>
      <c r="S53" s="982" t="str">
        <f>IF(OR(I54="a",I54="as"),C53,IF(OR(I54="b",I54="bs"),C54,""))</f>
        <v/>
      </c>
      <c r="T53" s="982" t="str">
        <f>IF($D53="","",VLOOKUP($D53,'m kvalifikacije žrebna lista'!$A$7:$R$38,14))</f>
        <v/>
      </c>
      <c r="V53" s="620">
        <v>47</v>
      </c>
      <c r="W53" s="620" t="str">
        <f>UPPER(IF($D53="","",VLOOKUP($D53,'m kvalifikacije žrebna lista'!$A$7:$R$78,3)))</f>
        <v/>
      </c>
      <c r="X53" s="620" t="str">
        <f>PROPER(IF($D53="","",VLOOKUP($D53,'m kvalifikacije žrebna lista'!$A$7:$R$78,4)))</f>
        <v/>
      </c>
      <c r="Y53" s="403" t="str">
        <f t="shared" si="4"/>
        <v/>
      </c>
      <c r="Z53" s="900" t="str">
        <f>IF($W53="","",IF(AND($R$65=1,$S53=$C53),3,IF(AND($R$65=2,$S53=$C53),2,IF(AND($R$65=3,$S53=$C53),1,""))))</f>
        <v/>
      </c>
      <c r="AA53" s="900" t="str">
        <f>IF($W53="","",IF(AND($R$65=1,$S$52=$S$53,$S$53=$C$53),3,IF(AND($R$65=2,$S$52=$S$53,$S$53=$C$53),2,IF(AND($R$65=3,$S$52=$S$53,$S$53=$C$53),1,""))))</f>
        <v/>
      </c>
      <c r="AB53" s="403" t="str">
        <f>IF($W53="","",IF(AND($R$65=1,$S$50=$S$52,$S$52=$S$53,$S$53=$C$53),3,IF(AND($R$65=2,$S$50=$S$52,$S$52=$S$53,$S$53=$C$53),2,IF(AND($R$65=3,$S$50=$S$52,$S$52=$S$53,$S$53=$C$53),1,""))))</f>
        <v/>
      </c>
      <c r="AC53" s="403"/>
      <c r="AD53" s="403"/>
      <c r="AE53" s="1007">
        <f t="shared" si="2"/>
        <v>0</v>
      </c>
      <c r="AG53" s="982" t="str">
        <f>IF($D53="","",VLOOKUP($D53,'m kvalifikacije žrebna lista'!$A$7:$R$38,14))</f>
        <v/>
      </c>
      <c r="AH53" s="1431">
        <v>47</v>
      </c>
      <c r="AI53" s="1431" t="str">
        <f>UPPER(IF($D53="","",VLOOKUP($D53,'m kvalifikacije žrebna lista'!$A$7:$R$78,3)))</f>
        <v/>
      </c>
      <c r="AJ53" s="1431" t="str">
        <f>PROPER(IF($D53="","",VLOOKUP($D53,'m kvalifikacije žrebna lista'!$A$7:$R$78,4)))</f>
        <v/>
      </c>
      <c r="AK53" s="1438" t="str">
        <f>IF($W$53="","",IF($S53&lt;&gt;$C53,"",IF(OR($J54="bb",$J54=""),"0",$T54)))</f>
        <v/>
      </c>
      <c r="AL53" s="1438" t="str">
        <f>IF($W$53="","",IF($S$52&lt;&gt;$C53,"",IF(OR($L$53="bb",$L$53=""),"0",$K$51)))</f>
        <v/>
      </c>
      <c r="AM53" s="1438" t="str">
        <f>IF($W$53="","",IF($S$50&lt;&gt;$C53,"",IF(OR($N$51="bb",$N$51=""),"0",$M$48)))</f>
        <v/>
      </c>
      <c r="AN53" s="1433" t="str">
        <f>IF($W53="","",IF(AND($R$65=1,$S$50=$S$52,$S$52=$S$53,$S$53=$C$53),0.3,IF(AND($R$65=2,$S$50=$S$52,$S$52=$S$53,$S$53=$C$53),0.2,IF(AND($R$65=3,$S$50=$S$52,$S$52=$S$53,$S$53=$C$53),0.1,"0"))))</f>
        <v/>
      </c>
      <c r="AO53" s="1433"/>
      <c r="AP53" s="1433"/>
      <c r="AQ53" s="1450">
        <f t="shared" si="1"/>
        <v>0</v>
      </c>
      <c r="AR53" s="1430"/>
      <c r="AS53" s="1431">
        <v>47</v>
      </c>
      <c r="AT53" s="1431" t="str">
        <f>UPPER(IF($D53="","",VLOOKUP($D53,'m kvalifikacije žrebna lista'!$A$7:$R$78,3)))</f>
        <v/>
      </c>
      <c r="AU53" s="1431" t="str">
        <f>PROPER(IF($D53="","",VLOOKUP($D53,'m kvalifikacije žrebna lista'!$A$7:$R$78,4)))</f>
        <v/>
      </c>
      <c r="AV53" s="1450">
        <f t="shared" si="3"/>
        <v>0</v>
      </c>
      <c r="AW53" s="1430"/>
    </row>
    <row r="54" spans="1:49" s="33" customFormat="1" ht="9.6" customHeight="1">
      <c r="A54" s="501" t="s">
        <v>50</v>
      </c>
      <c r="B54" s="101" t="str">
        <f>UPPER(IF($D54="","",VLOOKUP($D54,'m kvalifikacije žrebna lista'!$A$7:$R$70,17)))</f>
        <v/>
      </c>
      <c r="C54" s="101" t="str">
        <f>IF(D54="","",VLOOKUP(D54,'m kvalifikacije žrebna lista'!$A$7:$R$70,2))</f>
        <v/>
      </c>
      <c r="D54" s="102"/>
      <c r="E54" s="118" t="str">
        <f>UPPER(IF($D54="","",VLOOKUP($D54,'m kvalifikacije žrebna lista'!$A$7:$R$70,3)))</f>
        <v/>
      </c>
      <c r="F54" s="118" t="str">
        <f>PROPER(IF($D54="","",VLOOKUP($D54,'m kvalifikacije žrebna lista'!$A$7:$R$70,4)))</f>
        <v/>
      </c>
      <c r="G54" s="118"/>
      <c r="H54" s="118" t="str">
        <f>UPPER(IF($D54="","",VLOOKUP($D54,'m kvalifikacije žrebna lista'!$A$7:$R$70,5)))</f>
        <v/>
      </c>
      <c r="I54" s="925"/>
      <c r="J54" s="1404"/>
      <c r="K54" s="937"/>
      <c r="L54" s="122"/>
      <c r="M54" s="999"/>
      <c r="N54" s="122"/>
      <c r="O54" s="122"/>
      <c r="P54" s="122"/>
      <c r="Q54" s="122"/>
      <c r="R54" s="122"/>
      <c r="S54" s="982"/>
      <c r="T54" s="982" t="str">
        <f>IF($D54="","",VLOOKUP($D54,'m kvalifikacije žrebna lista'!$A$7:$R$38,14))</f>
        <v/>
      </c>
      <c r="V54" s="620">
        <v>48</v>
      </c>
      <c r="W54" s="886" t="str">
        <f>UPPER(IF($D54="","",VLOOKUP($D54,'m kvalifikacije žrebna lista'!$A$7:$R$78,3)))</f>
        <v/>
      </c>
      <c r="X54" s="886" t="str">
        <f>PROPER(IF($D54="","",VLOOKUP($D54,'m kvalifikacije žrebna lista'!$A$7:$R$78,4)))</f>
        <v/>
      </c>
      <c r="Y54" s="888" t="str">
        <f t="shared" si="4"/>
        <v/>
      </c>
      <c r="Z54" s="902" t="str">
        <f>IF($W54="","",IF(AND($R$65=1,$S53=$C54),3,IF(AND($R$65=2,$S53=$C54),2,IF(AND($R$65=3,$S53=$C54),1,""))))</f>
        <v/>
      </c>
      <c r="AA54" s="902" t="str">
        <f>IF($W54="","",IF(AND($R$65=1,$S$52=$S$53,$S$53=$C$54),3,IF(AND($R$65=2,$S$52=$S$53,$S$53=$C$54),2,IF(AND($R$65=3,$S$52=$S$53,$S$53=$C$54),1,""))))</f>
        <v/>
      </c>
      <c r="AB54" s="888" t="str">
        <f>IF($W54="","",IF(AND($R$65=1,$S$50=$S$52,$S$52=$S$53,$S$53=$C$54),3,IF(AND($R$65=2,$S$50=$S$52,$S$52=$S$53,$S$53=$C$54),2,IF(AND($R$65=3,$S$50=$S$52,$S$52=$S$53,$S$53=$C$54),1,""))))</f>
        <v/>
      </c>
      <c r="AC54" s="888"/>
      <c r="AD54" s="888"/>
      <c r="AE54" s="1008">
        <f t="shared" si="2"/>
        <v>0</v>
      </c>
      <c r="AG54" s="982" t="str">
        <f>IF($D54="","",VLOOKUP($D54,'m kvalifikacije žrebna lista'!$A$7:$R$38,14))</f>
        <v/>
      </c>
      <c r="AH54" s="1431">
        <v>48</v>
      </c>
      <c r="AI54" s="1431" t="str">
        <f>UPPER(IF($D54="","",VLOOKUP($D54,'m kvalifikacije žrebna lista'!$A$7:$R$78,3)))</f>
        <v/>
      </c>
      <c r="AJ54" s="1431" t="str">
        <f>PROPER(IF($D54="","",VLOOKUP($D54,'m kvalifikacije žrebna lista'!$A$7:$R$78,4)))</f>
        <v/>
      </c>
      <c r="AK54" s="1438" t="str">
        <f>IF($W$54="","",IF($S53&lt;&gt;$C54,"",IF(OR($J54="bb",$J54=""),"0",$T53)))</f>
        <v/>
      </c>
      <c r="AL54" s="1438" t="str">
        <f>IF($W$54="","",IF($S$52&lt;&gt;$C54,"",IF(OR($L$53="bb",$L$53=""),"0",$K$51)))</f>
        <v/>
      </c>
      <c r="AM54" s="1438" t="str">
        <f>IF($W$54="","",IF($S$50&lt;&gt;$C54,"",IF(OR($N$51="bb",$N$51=""),"0",$M$48)))</f>
        <v/>
      </c>
      <c r="AN54" s="1433" t="str">
        <f>IF($W54="","",IF(AND($R$65=1,$S$50=$S$52,$S$50=$S$52,$S$52=$S$53,$S$53=$C$54),0.3,IF(AND($R$65=2,$S$52=$S$53,$S$53=$C$54),0.2,IF(AND($R$65=3,$S$52=$S$53,$S$53=$C$54),0.1,"0"))))</f>
        <v/>
      </c>
      <c r="AO54" s="1433"/>
      <c r="AP54" s="1433"/>
      <c r="AQ54" s="1450">
        <f t="shared" si="1"/>
        <v>0</v>
      </c>
      <c r="AR54" s="1430"/>
      <c r="AS54" s="1431">
        <v>48</v>
      </c>
      <c r="AT54" s="1431" t="str">
        <f>UPPER(IF($D54="","",VLOOKUP($D54,'m kvalifikacije žrebna lista'!$A$7:$R$78,3)))</f>
        <v/>
      </c>
      <c r="AU54" s="1431" t="str">
        <f>PROPER(IF($D54="","",VLOOKUP($D54,'m kvalifikacije žrebna lista'!$A$7:$R$78,4)))</f>
        <v/>
      </c>
      <c r="AV54" s="1450">
        <f t="shared" si="3"/>
        <v>0</v>
      </c>
      <c r="AW54" s="1430"/>
    </row>
    <row r="55" spans="1:49" s="33" customFormat="1" ht="9.6" customHeight="1">
      <c r="A55" s="500" t="s">
        <v>51</v>
      </c>
      <c r="B55" s="103" t="str">
        <f>UPPER(IF($D55="","",VLOOKUP($D55,'m kvalifikacije žrebna lista'!$A$7:$R$70,17)))</f>
        <v/>
      </c>
      <c r="C55" s="103" t="str">
        <f>IF(D55="","",VLOOKUP(D55,'m kvalifikacije žrebna lista'!$A$7:$R$70,2))</f>
        <v/>
      </c>
      <c r="D55" s="102"/>
      <c r="E55" s="103" t="str">
        <f>UPPER(IF($D55="","",VLOOKUP($D55,'m kvalifikacije žrebna lista'!$A$7:$R$70,3)))</f>
        <v/>
      </c>
      <c r="F55" s="103" t="str">
        <f>PROPER(IF($D55="","",VLOOKUP($D55,'m kvalifikacije žrebna lista'!$A$7:$R$70,4)))</f>
        <v/>
      </c>
      <c r="G55" s="103"/>
      <c r="H55" s="103" t="str">
        <f>UPPER(IF($D55="","",VLOOKUP($D55,'m kvalifikacije žrebna lista'!$A$7:$R$70,5)))</f>
        <v/>
      </c>
      <c r="I55" s="924"/>
      <c r="J55" s="116" t="str">
        <f>UPPER(IF(OR(I56="a",I56="as"),E55,IF(OR(I56="b",I56="bs"),E56,)))</f>
        <v/>
      </c>
      <c r="K55" s="994">
        <f>IF(OR(I56="a",I56="as"),T55,IF(OR(I56="b",I56="bs"),T56,))</f>
        <v>0</v>
      </c>
      <c r="L55" s="122"/>
      <c r="M55" s="937"/>
      <c r="N55" s="122"/>
      <c r="O55" s="122"/>
      <c r="P55" s="122"/>
      <c r="Q55" s="122"/>
      <c r="R55" s="122"/>
      <c r="S55" s="982" t="str">
        <f>IF(OR(I56="a",I56="as"),C55,IF(OR(I56="b",I56="bs"),C56,""))</f>
        <v/>
      </c>
      <c r="T55" s="982" t="str">
        <f>IF($D55="","",VLOOKUP($D55,'m kvalifikacije žrebna lista'!$A$7:$R$38,14))</f>
        <v/>
      </c>
      <c r="V55" s="886">
        <v>49</v>
      </c>
      <c r="W55" s="620" t="str">
        <f>UPPER(IF($D55="","",VLOOKUP($D55,'m kvalifikacije žrebna lista'!$A$7:$R$78,3)))</f>
        <v/>
      </c>
      <c r="X55" s="620" t="str">
        <f>PROPER(IF($D55="","",VLOOKUP($D55,'m kvalifikacije žrebna lista'!$A$7:$R$78,4)))</f>
        <v/>
      </c>
      <c r="Y55" s="403" t="str">
        <f t="shared" si="4"/>
        <v/>
      </c>
      <c r="Z55" s="900" t="str">
        <f>IF($W55="","",IF(AND($R$65=1,$S55=$C55),3,IF(AND($R$65=2,$S55=$C55),2,IF(AND($R$65=3,$S55=$C55),1,""))))</f>
        <v/>
      </c>
      <c r="AA55" s="900" t="str">
        <f>IF($W55="","",IF(AND($R$65=1,$S$56=$S$55,$S$55=$C$55),3,IF(AND($R$65=2,$S$56=$S$55,$S$55=$C$55),2,IF(AND($R$65=3,$S$56=$S$55,$S$55=$C$55),1,""))))</f>
        <v/>
      </c>
      <c r="AB55" s="403" t="str">
        <f>IF($W55="","",IF(AND($R$65=1,$S$58=$S$56,$S$56=$S$55,$S$55=$C$55),3,IF(AND($R$65=2,$S$58=$S$56,$S$56=$S$55,$S$55=$C$55),2,IF(AND($R$65=3,$S$58=$S$56,$S$56=$S$55,$S$55=$C$55),1,""))))</f>
        <v/>
      </c>
      <c r="AC55" s="403"/>
      <c r="AD55" s="403"/>
      <c r="AE55" s="1007">
        <f t="shared" si="2"/>
        <v>0</v>
      </c>
      <c r="AG55" s="982" t="str">
        <f>IF($D55="","",VLOOKUP($D55,'m kvalifikacije žrebna lista'!$A$7:$R$38,14))</f>
        <v/>
      </c>
      <c r="AH55" s="1431">
        <v>49</v>
      </c>
      <c r="AI55" s="1431" t="str">
        <f>UPPER(IF($D55="","",VLOOKUP($D55,'m kvalifikacije žrebna lista'!$A$7:$R$78,3)))</f>
        <v/>
      </c>
      <c r="AJ55" s="1431" t="str">
        <f>PROPER(IF($D55="","",VLOOKUP($D55,'m kvalifikacije žrebna lista'!$A$7:$R$78,4)))</f>
        <v/>
      </c>
      <c r="AK55" s="1438" t="str">
        <f>IF($W$55="","",IF($S55&lt;&gt;$C55,"",IF(OR($J56="bb",$J56=""),"0",$T56)))</f>
        <v/>
      </c>
      <c r="AL55" s="1438" t="str">
        <f>IF($W$55="","",IF($S$56&lt;&gt;$C55,"",IF(OR($L$57="bb",$L$57=""),"0",$K$57)))</f>
        <v/>
      </c>
      <c r="AM55" s="1438" t="str">
        <f>IF($W$55="","",IF($S$58&lt;&gt;$C55,"",IF(OR($N$59="bb",$N$59=""),"0",$M$60)))</f>
        <v/>
      </c>
      <c r="AN55" s="1433" t="str">
        <f>IF($W55="","",IF(AND($R$65=1,$S$58=$S$56,$S$56=$S$55,$S$55=$C$55),0.3,IF(AND($R$65=2,$S$58=$S$56,$S$56=$S$55,$S$55=$C$55),0.2,IF(AND($R$65=3,$S$58=$S$56,$S$56=$S$55,$S$55=$C$55),0.1,"0"))))</f>
        <v/>
      </c>
      <c r="AO55" s="1433"/>
      <c r="AP55" s="1433"/>
      <c r="AQ55" s="1450">
        <f t="shared" si="1"/>
        <v>0</v>
      </c>
      <c r="AR55" s="1430"/>
      <c r="AS55" s="1431">
        <v>49</v>
      </c>
      <c r="AT55" s="1431" t="str">
        <f>UPPER(IF($D55="","",VLOOKUP($D55,'m kvalifikacije žrebna lista'!$A$7:$R$78,3)))</f>
        <v/>
      </c>
      <c r="AU55" s="1431" t="str">
        <f>PROPER(IF($D55="","",VLOOKUP($D55,'m kvalifikacije žrebna lista'!$A$7:$R$78,4)))</f>
        <v/>
      </c>
      <c r="AV55" s="1450">
        <f t="shared" si="3"/>
        <v>0</v>
      </c>
      <c r="AW55" s="1430"/>
    </row>
    <row r="56" spans="1:49" s="33" customFormat="1" ht="9.6" customHeight="1">
      <c r="A56" s="504" t="s">
        <v>52</v>
      </c>
      <c r="B56" s="101" t="str">
        <f>UPPER(IF($D56="","",VLOOKUP($D56,'m kvalifikacije žrebna lista'!$A$7:$R$70,17)))</f>
        <v/>
      </c>
      <c r="C56" s="101" t="str">
        <f>IF(D56="","",VLOOKUP(D56,'m kvalifikacije žrebna lista'!$A$7:$R$70,2))</f>
        <v/>
      </c>
      <c r="D56" s="102"/>
      <c r="E56" s="118" t="str">
        <f>UPPER(IF($D56="","",VLOOKUP($D56,'m kvalifikacije žrebna lista'!$A$7:$R$70,3)))</f>
        <v/>
      </c>
      <c r="F56" s="118" t="str">
        <f>PROPER(IF($D56="","",VLOOKUP($D56,'m kvalifikacije žrebna lista'!$A$7:$R$70,4)))</f>
        <v/>
      </c>
      <c r="G56" s="118"/>
      <c r="H56" s="118" t="str">
        <f>UPPER(IF($D56="","",VLOOKUP($D56,'m kvalifikacije žrebna lista'!$A$7:$R$70,5)))</f>
        <v/>
      </c>
      <c r="I56" s="925"/>
      <c r="J56" s="1404"/>
      <c r="K56" s="115"/>
      <c r="L56" s="116" t="str">
        <f>UPPER(IF(OR(K56="a",K56="as"),J55,IF(OR(K56="b",K56="bs"),J57,)))</f>
        <v/>
      </c>
      <c r="M56" s="994">
        <f>IF(OR(K56="a",K56="as"),K55,IF(OR(K56="b",K56="bs"),K57,))</f>
        <v>0</v>
      </c>
      <c r="N56" s="122"/>
      <c r="O56" s="122"/>
      <c r="P56" s="122"/>
      <c r="Q56" s="122"/>
      <c r="R56" s="122"/>
      <c r="S56" s="982" t="str">
        <f>IF(OR(K56="a",K56="as"),S55,IF(OR(K56="b",K56="bs"),S57,""))</f>
        <v/>
      </c>
      <c r="T56" s="982" t="str">
        <f>IF($D56="","",VLOOKUP($D56,'m kvalifikacije žrebna lista'!$A$7:$R$38,14))</f>
        <v/>
      </c>
      <c r="V56" s="620">
        <v>50</v>
      </c>
      <c r="W56" s="886" t="str">
        <f>UPPER(IF($D56="","",VLOOKUP($D56,'m kvalifikacije žrebna lista'!$A$7:$R$78,3)))</f>
        <v/>
      </c>
      <c r="X56" s="886" t="str">
        <f>PROPER(IF($D56="","",VLOOKUP($D56,'m kvalifikacije žrebna lista'!$A$7:$R$78,4)))</f>
        <v/>
      </c>
      <c r="Y56" s="888" t="str">
        <f t="shared" si="4"/>
        <v/>
      </c>
      <c r="Z56" s="902" t="str">
        <f>IF($W56="","",IF(AND($R$65=1,$S55=$C56),3,IF(AND($R$65=2,$S55=$C56),2,IF(AND($R$65=3,$S55=$C56),1,""))))</f>
        <v/>
      </c>
      <c r="AA56" s="902" t="str">
        <f>IF($W56="","",IF(AND($R$65=1,$S$56=$S$55,$S$55=$C$56),3,IF(AND($R$65=2,$S$56=$S$55,$S$55=$C$56),2,IF(AND($R$65=3,$S$56=$S$55,$S$55=$C$56),1,""))))</f>
        <v/>
      </c>
      <c r="AB56" s="888" t="str">
        <f>IF($W56="","",IF(AND($R$65=1,$S$58=$S$56,$S$56=$S$55,$S$55=$C$56),3,IF(AND($R$65=2,$S$58=$S$56,$S$56=$S$55,$S$55=$C$56),2,IF(AND($R$65=3,$S$58=$S$56,$S$56=$S$55,$S$55=$C$56),1,""))))</f>
        <v/>
      </c>
      <c r="AC56" s="888"/>
      <c r="AD56" s="888"/>
      <c r="AE56" s="1008">
        <f t="shared" si="2"/>
        <v>0</v>
      </c>
      <c r="AG56" s="982" t="str">
        <f>IF($D56="","",VLOOKUP($D56,'m kvalifikacije žrebna lista'!$A$7:$R$38,14))</f>
        <v/>
      </c>
      <c r="AH56" s="1431">
        <v>50</v>
      </c>
      <c r="AI56" s="1431" t="str">
        <f>UPPER(IF($D56="","",VLOOKUP($D56,'m kvalifikacije žrebna lista'!$A$7:$R$78,3)))</f>
        <v/>
      </c>
      <c r="AJ56" s="1431" t="str">
        <f>PROPER(IF($D56="","",VLOOKUP($D56,'m kvalifikacije žrebna lista'!$A$7:$R$78,4)))</f>
        <v/>
      </c>
      <c r="AK56" s="1438" t="str">
        <f>IF($W$56="","",IF($S55&lt;&gt;$C56,"",IF(OR($J56="bb",$J56=""),"0",$T55)))</f>
        <v/>
      </c>
      <c r="AL56" s="1438" t="str">
        <f>IF($W$56="","",IF($S$56&lt;&gt;$C56,"",IF(OR($L$57="bb",$L$57=""),"0",$K$57)))</f>
        <v/>
      </c>
      <c r="AM56" s="1438" t="str">
        <f>IF($W$56="","",IF($S$58&lt;&gt;$C56,"",IF(OR($N$59="bb",$N$59=""),"0",$M$60)))</f>
        <v/>
      </c>
      <c r="AN56" s="1433" t="str">
        <f>IF($W56="","",IF(AND($R$65=1,$S$58=$S$56,$S$56=$S$55,$S$55=$C$56),0.3,IF(AND($R$65=2,$S$58=$S$56,$S$56=$S$55,$S$55=$C$56),0.2,IF(AND($R$65=3,$S$58=$S$56,$S$56=$S$55,$S$55=$C$56),0.1,"0"))))</f>
        <v/>
      </c>
      <c r="AO56" s="1433"/>
      <c r="AP56" s="1433"/>
      <c r="AQ56" s="1450">
        <f t="shared" si="1"/>
        <v>0</v>
      </c>
      <c r="AR56" s="1430"/>
      <c r="AS56" s="1431">
        <v>50</v>
      </c>
      <c r="AT56" s="1431" t="str">
        <f>UPPER(IF($D56="","",VLOOKUP($D56,'m kvalifikacije žrebna lista'!$A$7:$R$78,3)))</f>
        <v/>
      </c>
      <c r="AU56" s="1431" t="str">
        <f>PROPER(IF($D56="","",VLOOKUP($D56,'m kvalifikacije žrebna lista'!$A$7:$R$78,4)))</f>
        <v/>
      </c>
      <c r="AV56" s="1450">
        <f t="shared" si="3"/>
        <v>0</v>
      </c>
      <c r="AW56" s="1430"/>
    </row>
    <row r="57" spans="1:49" s="33" customFormat="1" ht="9.6" customHeight="1">
      <c r="A57" s="501" t="s">
        <v>53</v>
      </c>
      <c r="B57" s="101" t="str">
        <f>UPPER(IF($D57="","",VLOOKUP($D57,'m kvalifikacije žrebna lista'!$A$7:$R$70,17)))</f>
        <v/>
      </c>
      <c r="C57" s="101" t="str">
        <f>IF(D57="","",VLOOKUP(D57,'m kvalifikacije žrebna lista'!$A$7:$R$70,2))</f>
        <v/>
      </c>
      <c r="D57" s="102"/>
      <c r="E57" s="118" t="str">
        <f>UPPER(IF($D57="","",VLOOKUP($D57,'m kvalifikacije žrebna lista'!$A$7:$R$70,3)))</f>
        <v/>
      </c>
      <c r="F57" s="118" t="str">
        <f>PROPER(IF($D57="","",VLOOKUP($D57,'m kvalifikacije žrebna lista'!$A$7:$R$70,4)))</f>
        <v/>
      </c>
      <c r="G57" s="118"/>
      <c r="H57" s="118" t="str">
        <f>UPPER(IF($D57="","",VLOOKUP($D57,'m kvalifikacije žrebna lista'!$A$7:$R$70,5)))</f>
        <v/>
      </c>
      <c r="I57" s="924"/>
      <c r="J57" s="116" t="str">
        <f>UPPER(IF(OR(I58="a",I58="as"),E57,IF(OR(I58="b",I58="bs"),E58,)))</f>
        <v/>
      </c>
      <c r="K57" s="995">
        <f>IF(OR(I58="a",I58="as"),T57,IF(OR(I58="b",I58="bs"),T58,))</f>
        <v>0</v>
      </c>
      <c r="L57" s="1404"/>
      <c r="M57" s="936"/>
      <c r="N57" s="122"/>
      <c r="O57" s="122"/>
      <c r="P57" s="122"/>
      <c r="Q57" s="122"/>
      <c r="R57" s="122"/>
      <c r="S57" s="982" t="str">
        <f>IF(OR(I58="a",I58="as"),C57,IF(OR(I58="b",I58="bs"),C58,""))</f>
        <v/>
      </c>
      <c r="T57" s="982" t="str">
        <f>IF($D57="","",VLOOKUP($D57,'m kvalifikacije žrebna lista'!$A$7:$R$38,14))</f>
        <v/>
      </c>
      <c r="V57" s="620">
        <v>51</v>
      </c>
      <c r="W57" s="620" t="str">
        <f>UPPER(IF($D57="","",VLOOKUP($D57,'m kvalifikacije žrebna lista'!$A$7:$R$78,3)))</f>
        <v/>
      </c>
      <c r="X57" s="620" t="str">
        <f>PROPER(IF($D57="","",VLOOKUP($D57,'m kvalifikacije žrebna lista'!$A$7:$R$78,4)))</f>
        <v/>
      </c>
      <c r="Y57" s="403" t="str">
        <f t="shared" si="4"/>
        <v/>
      </c>
      <c r="Z57" s="900" t="str">
        <f>IF($W57="","",IF(AND($R$65=1,$S57=$C57),3,IF(AND($R$65=2,$S57=$C57),2,IF(AND($R$65=3,$S57=$C57),1,""))))</f>
        <v/>
      </c>
      <c r="AA57" s="900" t="str">
        <f>IF($W57="","",IF(AND($R$65=1,$S$56=$S$57,$S$57=$C$57),3,IF(AND($R$65=2,$S$56=$S$57,$S$57=$C$57),2,IF(AND($R$65=3,$S$56=$S$57,$S$57=$C$57),1,""))))</f>
        <v/>
      </c>
      <c r="AB57" s="403" t="str">
        <f>IF($W57="","",IF(AND($R$65=1,$S$58=$S$56,$S$56=$S$57,$S$57=$C$57),3,IF(AND($R$65=2,$S$58=$S$56,$S$56=$S$57,$S$57=$C$57),2,IF(AND($R$65=3,$S$58=$S$56,$S$56=$S$57,$S$57=$C$57),1,""))))</f>
        <v/>
      </c>
      <c r="AC57" s="403"/>
      <c r="AD57" s="403"/>
      <c r="AE57" s="1007">
        <f t="shared" si="2"/>
        <v>0</v>
      </c>
      <c r="AG57" s="982" t="str">
        <f>IF($D57="","",VLOOKUP($D57,'m kvalifikacije žrebna lista'!$A$7:$R$38,14))</f>
        <v/>
      </c>
      <c r="AH57" s="1431">
        <v>51</v>
      </c>
      <c r="AI57" s="1431" t="str">
        <f>UPPER(IF($D57="","",VLOOKUP($D57,'m kvalifikacije žrebna lista'!$A$7:$R$78,3)))</f>
        <v/>
      </c>
      <c r="AJ57" s="1431" t="str">
        <f>PROPER(IF($D57="","",VLOOKUP($D57,'m kvalifikacije žrebna lista'!$A$7:$R$78,4)))</f>
        <v/>
      </c>
      <c r="AK57" s="1438" t="str">
        <f>IF($W$57="","",IF($S57&lt;&gt;$C57,"",IF(OR($J58="bb",$J58=""),"0",$T58)))</f>
        <v/>
      </c>
      <c r="AL57" s="1438" t="str">
        <f>IF($W$57="","",IF($S$56&lt;&gt;$C57,"",IF(OR($L$57="bb",$L$57=""),"0",$K$55)))</f>
        <v/>
      </c>
      <c r="AM57" s="1438" t="str">
        <f>IF($W$57="","",IF($S$58&lt;&gt;$C57,"",IF(OR($N$59="bb",$N$59=""),"0",$M$60)))</f>
        <v/>
      </c>
      <c r="AN57" s="1433" t="str">
        <f>IF($W57="","",IF(AND($R$65=1,$S$58=$S$56,$S$56=$S$57,$S$57=$C$57),0.3,IF(AND($R$65=2,$S$58=$S$56,$S$56=$S$57,$S$57=$C$57),0.2,IF(AND($R$65=3,$S$58=$S$56,$S$56=$S$57,$S$57=$C$57),0.1,"0"))))</f>
        <v/>
      </c>
      <c r="AO57" s="1433"/>
      <c r="AP57" s="1433"/>
      <c r="AQ57" s="1450">
        <f t="shared" si="1"/>
        <v>0</v>
      </c>
      <c r="AR57" s="1430"/>
      <c r="AS57" s="1431">
        <v>51</v>
      </c>
      <c r="AT57" s="1431" t="str">
        <f>UPPER(IF($D57="","",VLOOKUP($D57,'m kvalifikacije žrebna lista'!$A$7:$R$78,3)))</f>
        <v/>
      </c>
      <c r="AU57" s="1431" t="str">
        <f>PROPER(IF($D57="","",VLOOKUP($D57,'m kvalifikacije žrebna lista'!$A$7:$R$78,4)))</f>
        <v/>
      </c>
      <c r="AV57" s="1450">
        <f t="shared" si="3"/>
        <v>0</v>
      </c>
      <c r="AW57" s="1430"/>
    </row>
    <row r="58" spans="1:49" s="33" customFormat="1" ht="9.6" customHeight="1">
      <c r="A58" s="501" t="s">
        <v>54</v>
      </c>
      <c r="B58" s="101" t="str">
        <f>UPPER(IF($D58="","",VLOOKUP($D58,'m kvalifikacije žrebna lista'!$A$7:$R$70,17)))</f>
        <v/>
      </c>
      <c r="C58" s="101" t="str">
        <f>IF(D58="","",VLOOKUP(D58,'m kvalifikacije žrebna lista'!$A$7:$R$70,2))</f>
        <v/>
      </c>
      <c r="D58" s="102"/>
      <c r="E58" s="118" t="str">
        <f>UPPER(IF($D58="","",VLOOKUP($D58,'m kvalifikacije žrebna lista'!$A$7:$R$70,3)))</f>
        <v/>
      </c>
      <c r="F58" s="118" t="str">
        <f>PROPER(IF($D58="","",VLOOKUP($D58,'m kvalifikacije žrebna lista'!$A$7:$R$70,4)))</f>
        <v/>
      </c>
      <c r="G58" s="118"/>
      <c r="H58" s="118" t="str">
        <f>UPPER(IF($D58="","",VLOOKUP($D58,'m kvalifikacije žrebna lista'!$A$7:$R$70,5)))</f>
        <v/>
      </c>
      <c r="I58" s="925"/>
      <c r="J58" s="1404"/>
      <c r="K58" s="937"/>
      <c r="L58" s="114" t="s">
        <v>151</v>
      </c>
      <c r="M58" s="120"/>
      <c r="N58" s="116" t="str">
        <f>UPPER(IF(OR(M58="a",M58="as"),L56,IF(OR(M58="b",M58="bs"),L60,)))</f>
        <v/>
      </c>
      <c r="O58" s="121"/>
      <c r="P58" s="159"/>
      <c r="Q58" s="122"/>
      <c r="R58" s="122"/>
      <c r="S58" s="982" t="str">
        <f>IF(OR(M58="a",M58="as"),S56,IF(OR(M58="b",M58="bs"),S60,""))</f>
        <v/>
      </c>
      <c r="T58" s="982" t="str">
        <f>IF($D58="","",VLOOKUP($D58,'m kvalifikacije žrebna lista'!$A$7:$R$38,14))</f>
        <v/>
      </c>
      <c r="V58" s="886">
        <v>52</v>
      </c>
      <c r="W58" s="886" t="str">
        <f>UPPER(IF($D58="","",VLOOKUP($D58,'m kvalifikacije žrebna lista'!$A$7:$R$78,3)))</f>
        <v/>
      </c>
      <c r="X58" s="886" t="str">
        <f>PROPER(IF($D58="","",VLOOKUP($D58,'m kvalifikacije žrebna lista'!$A$7:$R$78,4)))</f>
        <v/>
      </c>
      <c r="Y58" s="888" t="str">
        <f t="shared" si="4"/>
        <v/>
      </c>
      <c r="Z58" s="902" t="str">
        <f>IF($W58="","",IF(AND($R$65=1,$S57=$C58),3,IF(AND($R$65=2,$S57=$C58),2,IF(AND($R$65=3,$S57=$C58),1,""))))</f>
        <v/>
      </c>
      <c r="AA58" s="902" t="str">
        <f>IF($W58="","",IF(AND($R$65=1,$S$56=$S$57,$S$57=$C$58),3,IF(AND($R$65=2,$S$56=$S$57,$S$57=$C$58),2,IF(AND($R$65=3,$S$56=$S$57,$S$57=$C$58),1,""))))</f>
        <v/>
      </c>
      <c r="AB58" s="888" t="str">
        <f>IF($W58="","",IF(AND($R$65=1,$S$58=$S$56,$S$56=$S$57,$S$57=$C$58),3,IF(AND($R$65=2,$S$58=$S$56,$S$56=$S$57,$S$57=$C$58),2,IF(AND($R$65=3,$S$58=$S$56,$S$56=$S$57,$S$57=$C$58),1,""))))</f>
        <v/>
      </c>
      <c r="AC58" s="888"/>
      <c r="AD58" s="888"/>
      <c r="AE58" s="1008">
        <f t="shared" si="2"/>
        <v>0</v>
      </c>
      <c r="AG58" s="982" t="str">
        <f>IF($D58="","",VLOOKUP($D58,'m kvalifikacije žrebna lista'!$A$7:$R$38,14))</f>
        <v/>
      </c>
      <c r="AH58" s="1431">
        <v>52</v>
      </c>
      <c r="AI58" s="1431" t="str">
        <f>UPPER(IF($D58="","",VLOOKUP($D58,'m kvalifikacije žrebna lista'!$A$7:$R$78,3)))</f>
        <v/>
      </c>
      <c r="AJ58" s="1431" t="str">
        <f>PROPER(IF($D58="","",VLOOKUP($D58,'m kvalifikacije žrebna lista'!$A$7:$R$78,4)))</f>
        <v/>
      </c>
      <c r="AK58" s="1438" t="str">
        <f>IF($W$58="","",IF($S57&lt;&gt;$C58,"",IF(OR($J58="bb",$J58=""),"0",$T57)))</f>
        <v/>
      </c>
      <c r="AL58" s="1438" t="str">
        <f>IF($W$58="","",IF($S$56&lt;&gt;$C58,"",IF(OR($L$57="bb",$L$57=""),"0",$K$55)))</f>
        <v/>
      </c>
      <c r="AM58" s="1438" t="str">
        <f>IF($W$58="","",IF($S$58&lt;&gt;$C58,"",IF(OR($N$59="bb",$N$59=""),"0",$M$60)))</f>
        <v/>
      </c>
      <c r="AN58" s="1433" t="str">
        <f>IF($W58="","",IF(AND($R$65=1,$S$58=$S$56,$S$56=$S$57,$S$57=$C$58),0.3,IF(AND($R$65=2,$S$58=$S$56,$S$56=$S$57,$S$57=$C$58),0.2,IF(AND($R$65=3,$S$58=$S$56,$S$56=$S$57,$S$57=$C$58),0.1,"0"))))</f>
        <v/>
      </c>
      <c r="AO58" s="1433"/>
      <c r="AP58" s="1433"/>
      <c r="AQ58" s="1450">
        <f t="shared" si="1"/>
        <v>0</v>
      </c>
      <c r="AR58" s="1430"/>
      <c r="AS58" s="1431">
        <v>52</v>
      </c>
      <c r="AT58" s="1431" t="str">
        <f>UPPER(IF($D58="","",VLOOKUP($D58,'m kvalifikacije žrebna lista'!$A$7:$R$78,3)))</f>
        <v/>
      </c>
      <c r="AU58" s="1431" t="str">
        <f>PROPER(IF($D58="","",VLOOKUP($D58,'m kvalifikacije žrebna lista'!$A$7:$R$78,4)))</f>
        <v/>
      </c>
      <c r="AV58" s="1450">
        <f t="shared" si="3"/>
        <v>0</v>
      </c>
      <c r="AW58" s="1430"/>
    </row>
    <row r="59" spans="1:49" s="33" customFormat="1" ht="9.6" customHeight="1">
      <c r="A59" s="501" t="s">
        <v>55</v>
      </c>
      <c r="B59" s="118" t="str">
        <f>UPPER(IF($D59="","",VLOOKUP($D59,'m kvalifikacije žrebna lista'!$A$7:$R$70,17)))</f>
        <v/>
      </c>
      <c r="C59" s="101" t="str">
        <f>IF(D59="","",VLOOKUP(D59,'m kvalifikacije žrebna lista'!$A$7:$R$70,2))</f>
        <v/>
      </c>
      <c r="D59" s="102"/>
      <c r="E59" s="118" t="str">
        <f>UPPER(IF($D59="","",VLOOKUP($D59,'m kvalifikacije žrebna lista'!$A$7:$R$70,3)))</f>
        <v/>
      </c>
      <c r="F59" s="118" t="str">
        <f>PROPER(IF($D59="","",VLOOKUP($D59,'m kvalifikacije žrebna lista'!$A$7:$R$70,4)))</f>
        <v/>
      </c>
      <c r="G59" s="118"/>
      <c r="H59" s="118" t="str">
        <f>UPPER(IF($D59="","",VLOOKUP($D59,'m kvalifikacije žrebna lista'!$A$7:$R$70,5)))</f>
        <v/>
      </c>
      <c r="I59" s="924"/>
      <c r="J59" s="116" t="str">
        <f>UPPER(IF(OR(I60="a",I60="as"),E59,IF(OR(I60="b",I60="bs"),E60,)))</f>
        <v/>
      </c>
      <c r="K59" s="994">
        <f>IF(OR(I60="a",I60="as"),T59,IF(OR(I60="b",I60="bs"),T60,))</f>
        <v>0</v>
      </c>
      <c r="L59" s="134"/>
      <c r="M59" s="997"/>
      <c r="N59" s="1404"/>
      <c r="O59" s="122"/>
      <c r="P59" s="122"/>
      <c r="Q59" s="122"/>
      <c r="R59" s="122"/>
      <c r="S59" s="982" t="str">
        <f>IF(OR(I60="a",I60="as"),C59,IF(OR(I60="b",I60="bs"),C60,""))</f>
        <v/>
      </c>
      <c r="T59" s="982" t="str">
        <f>IF($D59="","",VLOOKUP($D59,'m kvalifikacije žrebna lista'!$A$7:$R$38,14))</f>
        <v/>
      </c>
      <c r="V59" s="620">
        <v>53</v>
      </c>
      <c r="W59" s="620" t="str">
        <f>UPPER(IF($D59="","",VLOOKUP($D59,'m kvalifikacije žrebna lista'!$A$7:$R$78,3)))</f>
        <v/>
      </c>
      <c r="X59" s="620" t="str">
        <f>PROPER(IF($D59="","",VLOOKUP($D59,'m kvalifikacije žrebna lista'!$A$7:$R$78,4)))</f>
        <v/>
      </c>
      <c r="Y59" s="403" t="str">
        <f t="shared" si="4"/>
        <v/>
      </c>
      <c r="Z59" s="900" t="str">
        <f>IF($W59="","",IF(AND($R$65=1,$S59=$C59),3,IF(AND($R$65=2,$S59=$C59),2,IF(AND($R$65=3,$S59=$C59),1,""))))</f>
        <v/>
      </c>
      <c r="AA59" s="900" t="str">
        <f>IF($W59="","",IF(AND($R$65=1,$S$60=$S$59,$S$59=$C$59),3,IF(AND($R$65=2,$S$60=$S$59,$S$59=$C$59),2,IF(AND($R$65=3,$S$60=$S$59,$S$59=$C$59),1,""))))</f>
        <v/>
      </c>
      <c r="AB59" s="403" t="str">
        <f>IF($W59="","",IF(AND($R$65=1,$S$58=$S$60,$S$60=$S$59,$S$59=$C$59),3,IF(AND($R$65=2,$S$58=$S$60,$S$60=$S$59,$S$59=$C$59),2,IF(AND($R$65=3,$S$58=$S$60,$S$60=$S$59,$S$59=$C$59),1,""))))</f>
        <v/>
      </c>
      <c r="AC59" s="403"/>
      <c r="AD59" s="403"/>
      <c r="AE59" s="1007">
        <f t="shared" si="2"/>
        <v>0</v>
      </c>
      <c r="AG59" s="982" t="str">
        <f>IF($D59="","",VLOOKUP($D59,'m kvalifikacije žrebna lista'!$A$7:$R$38,14))</f>
        <v/>
      </c>
      <c r="AH59" s="1431">
        <v>53</v>
      </c>
      <c r="AI59" s="1431" t="str">
        <f>UPPER(IF($D59="","",VLOOKUP($D59,'m kvalifikacije žrebna lista'!$A$7:$R$78,3)))</f>
        <v/>
      </c>
      <c r="AJ59" s="1431" t="str">
        <f>PROPER(IF($D59="","",VLOOKUP($D59,'m kvalifikacije žrebna lista'!$A$7:$R$78,4)))</f>
        <v/>
      </c>
      <c r="AK59" s="1438" t="str">
        <f>IF($W$59="","",IF($S59&lt;&gt;$C59,"",IF(OR($J60="bb",$J60=""),"0",$T60)))</f>
        <v/>
      </c>
      <c r="AL59" s="1438" t="str">
        <f>IF($W$59="","",IF($S$60&lt;&gt;$C59,"",IF(OR($L$61="bb",$L$61=""),"0",$K$61)))</f>
        <v/>
      </c>
      <c r="AM59" s="1438" t="str">
        <f>IF($W$59="","",IF($S$58&lt;&gt;$C59,"",IF(OR($N$59="bb",$N$59=""),"0",$M$56)))</f>
        <v/>
      </c>
      <c r="AN59" s="1433" t="str">
        <f>IF($W59="","",IF(AND($R$65=1,$S$58=$S$60,$S$60=$S$59,$S$59=$C$59),0.3,IF(AND($R$65=2,$S$58=$S$60,$S$60=$S$59,$S$59=$C$59),0.2,IF(AND($R$65=3,$S$58=$S$60,$S$60=$S$59,$S$59=$C$59),0.1,"0"))))</f>
        <v/>
      </c>
      <c r="AO59" s="1433"/>
      <c r="AP59" s="1433"/>
      <c r="AQ59" s="1450">
        <f t="shared" si="1"/>
        <v>0</v>
      </c>
      <c r="AR59" s="1430"/>
      <c r="AS59" s="1431">
        <v>53</v>
      </c>
      <c r="AT59" s="1431" t="str">
        <f>UPPER(IF($D59="","",VLOOKUP($D59,'m kvalifikacije žrebna lista'!$A$7:$R$78,3)))</f>
        <v/>
      </c>
      <c r="AU59" s="1431" t="str">
        <f>PROPER(IF($D59="","",VLOOKUP($D59,'m kvalifikacije žrebna lista'!$A$7:$R$78,4)))</f>
        <v/>
      </c>
      <c r="AV59" s="1450">
        <f t="shared" si="3"/>
        <v>0</v>
      </c>
      <c r="AW59" s="1430"/>
    </row>
    <row r="60" spans="1:49" s="33" customFormat="1" ht="9.6" customHeight="1">
      <c r="A60" s="501" t="s">
        <v>56</v>
      </c>
      <c r="B60" s="118" t="str">
        <f>UPPER(IF($D60="","",VLOOKUP($D60,'m kvalifikacije žrebna lista'!$A$7:$R$70,17)))</f>
        <v/>
      </c>
      <c r="C60" s="101" t="str">
        <f>IF(D60="","",VLOOKUP(D60,'m kvalifikacije žrebna lista'!$A$7:$R$70,2))</f>
        <v/>
      </c>
      <c r="D60" s="102"/>
      <c r="E60" s="118" t="str">
        <f>UPPER(IF($D60="","",VLOOKUP($D60,'m kvalifikacije žrebna lista'!$A$7:$R$70,3)))</f>
        <v/>
      </c>
      <c r="F60" s="118" t="str">
        <f>PROPER(IF($D60="","",VLOOKUP($D60,'m kvalifikacije žrebna lista'!$A$7:$R$70,4)))</f>
        <v/>
      </c>
      <c r="G60" s="118"/>
      <c r="H60" s="118" t="str">
        <f>UPPER(IF($D60="","",VLOOKUP($D60,'m kvalifikacije žrebna lista'!$A$7:$R$70,5)))</f>
        <v/>
      </c>
      <c r="I60" s="925"/>
      <c r="J60" s="1404"/>
      <c r="K60" s="115"/>
      <c r="L60" s="116" t="str">
        <f>UPPER(IF(OR(K60="a",K60="as"),J59,IF(OR(K60="b",K60="bs"),J61,)))</f>
        <v/>
      </c>
      <c r="M60" s="1134">
        <f>IF(OR(K60="a",K60="as"),K59,IF(OR(K60="b",K60="bs"),K61,))</f>
        <v>0</v>
      </c>
      <c r="N60" s="122"/>
      <c r="O60" s="122"/>
      <c r="P60" s="122"/>
      <c r="Q60" s="122"/>
      <c r="R60" s="122"/>
      <c r="S60" s="982" t="str">
        <f>IF(OR(K60="a",K60="as"),S59,IF(OR(K60="b",K60="bs"),S61,""))</f>
        <v/>
      </c>
      <c r="T60" s="982" t="str">
        <f>IF($D60="","",VLOOKUP($D60,'m kvalifikacije žrebna lista'!$A$7:$R$38,14))</f>
        <v/>
      </c>
      <c r="V60" s="620">
        <v>54</v>
      </c>
      <c r="W60" s="886" t="str">
        <f>UPPER(IF($D60="","",VLOOKUP($D60,'m kvalifikacije žrebna lista'!$A$7:$R$78,3)))</f>
        <v/>
      </c>
      <c r="X60" s="886" t="str">
        <f>PROPER(IF($D60="","",VLOOKUP($D60,'m kvalifikacije žrebna lista'!$A$7:$R$78,4)))</f>
        <v/>
      </c>
      <c r="Y60" s="888" t="str">
        <f t="shared" si="4"/>
        <v/>
      </c>
      <c r="Z60" s="902" t="str">
        <f>IF($W60="","",IF(AND($R$65=1,$S59=$C60),3,IF(AND($R$65=2,$S59=$C60),2,IF(AND($R$65=3,$S59=$C60),1,""))))</f>
        <v/>
      </c>
      <c r="AA60" s="902" t="str">
        <f>IF($W60="","",IF(AND($R$65=1,$S$60=$S$59,$S$59=$C$60),3,IF(AND($R$65=2,$S$60=$S$59,$S$59=$C$60),2,IF(AND($R$65=3,$S$60=$S$59,$S$59=$C$60),1,""))))</f>
        <v/>
      </c>
      <c r="AB60" s="888" t="str">
        <f>IF($W60="","",IF(AND($R$65=1,$S$58=$S$60,$S$60=$S$59,$S$59=$C$60),3,IF(AND($R$65=2,$S$58=$S$60,$S$60=$S$59,$S$59=$C$60),2,IF(AND($R$65=3,$S$58=$S$60,$S$60=$S$59,$S$59=$C$60),1,""))))</f>
        <v/>
      </c>
      <c r="AC60" s="888"/>
      <c r="AD60" s="888"/>
      <c r="AE60" s="1008">
        <f t="shared" si="2"/>
        <v>0</v>
      </c>
      <c r="AG60" s="982" t="str">
        <f>IF($D60="","",VLOOKUP($D60,'m kvalifikacije žrebna lista'!$A$7:$R$38,14))</f>
        <v/>
      </c>
      <c r="AH60" s="1431">
        <v>54</v>
      </c>
      <c r="AI60" s="1431" t="str">
        <f>UPPER(IF($D60="","",VLOOKUP($D60,'m kvalifikacije žrebna lista'!$A$7:$R$78,3)))</f>
        <v/>
      </c>
      <c r="AJ60" s="1431" t="str">
        <f>PROPER(IF($D60="","",VLOOKUP($D60,'m kvalifikacije žrebna lista'!$A$7:$R$78,4)))</f>
        <v/>
      </c>
      <c r="AK60" s="1438" t="str">
        <f>IF($W$60="","",IF($S59&lt;&gt;$C60,"",IF(OR($J60="bb",$J60=""),"0",$T59)))</f>
        <v/>
      </c>
      <c r="AL60" s="1438" t="str">
        <f>IF($W$60="","",IF($S$60&lt;&gt;$C60,"",IF(OR($L$61="bb",$L$61=""),"0",$K$61)))</f>
        <v/>
      </c>
      <c r="AM60" s="1438" t="str">
        <f>IF($W$60="","",IF($S$58&lt;&gt;$C60,"",IF(OR($N$59="bb",$N$59=""),"0",$M$56)))</f>
        <v/>
      </c>
      <c r="AN60" s="1433" t="str">
        <f>IF($W60="","",IF(AND($R$65=1,$S$58=$S$60,$S$60=$S$59,$S$59=$C$60),0.3,IF(AND($R$65=2,$S$58=$S$60,$S$60=$S$59,$S$59=$C$60),0.2,IF(AND($R$65=3,$S$58=$S$60,$S$60=$S$59,$S$59=$C$60),0.1,"0"))))</f>
        <v/>
      </c>
      <c r="AO60" s="1433"/>
      <c r="AP60" s="1433"/>
      <c r="AQ60" s="1450">
        <f t="shared" si="1"/>
        <v>0</v>
      </c>
      <c r="AR60" s="1430"/>
      <c r="AS60" s="1431">
        <v>54</v>
      </c>
      <c r="AT60" s="1431" t="str">
        <f>UPPER(IF($D60="","",VLOOKUP($D60,'m kvalifikacije žrebna lista'!$A$7:$R$78,3)))</f>
        <v/>
      </c>
      <c r="AU60" s="1431" t="str">
        <f>PROPER(IF($D60="","",VLOOKUP($D60,'m kvalifikacije žrebna lista'!$A$7:$R$78,4)))</f>
        <v/>
      </c>
      <c r="AV60" s="1450">
        <f t="shared" si="3"/>
        <v>0</v>
      </c>
      <c r="AW60" s="1430"/>
    </row>
    <row r="61" spans="1:49" s="33" customFormat="1" ht="9.6" customHeight="1">
      <c r="A61" s="501" t="s">
        <v>57</v>
      </c>
      <c r="B61" s="118" t="str">
        <f>UPPER(IF($D61="","",VLOOKUP($D61,'m kvalifikacije žrebna lista'!$A$7:$R$70,17)))</f>
        <v/>
      </c>
      <c r="C61" s="101" t="str">
        <f>IF(D61="","",VLOOKUP(D61,'m kvalifikacije žrebna lista'!$A$7:$R$70,2))</f>
        <v/>
      </c>
      <c r="D61" s="102"/>
      <c r="E61" s="118" t="str">
        <f>UPPER(IF($D61="","",VLOOKUP($D61,'m kvalifikacije žrebna lista'!$A$7:$R$70,3)))</f>
        <v/>
      </c>
      <c r="F61" s="118" t="str">
        <f>PROPER(IF($D61="","",VLOOKUP($D61,'m kvalifikacije žrebna lista'!$A$7:$R$70,4)))</f>
        <v/>
      </c>
      <c r="G61" s="118"/>
      <c r="H61" s="118" t="str">
        <f>UPPER(IF($D61="","",VLOOKUP($D61,'m kvalifikacije žrebna lista'!$A$7:$R$70,5)))</f>
        <v/>
      </c>
      <c r="I61" s="924"/>
      <c r="J61" s="116" t="str">
        <f>UPPER(IF(OR(I62="a",I62="as"),E61,IF(OR(I62="b",I62="bs"),E62,)))</f>
        <v/>
      </c>
      <c r="K61" s="996">
        <f>IF(OR(I62="a",I62="as"),T61,IF(OR(I62="b",I62="bs"),T62,))</f>
        <v>0</v>
      </c>
      <c r="L61" s="1404"/>
      <c r="M61" s="937"/>
      <c r="N61" s="122"/>
      <c r="O61" s="122"/>
      <c r="P61" s="122"/>
      <c r="Q61" s="122"/>
      <c r="R61" s="122"/>
      <c r="S61" s="982" t="str">
        <f>IF(OR(I62="a",I62="as"),C61,IF(OR(I62="b",I62="bs"),C62,""))</f>
        <v/>
      </c>
      <c r="T61" s="982" t="str">
        <f>IF($D61="","",VLOOKUP($D61,'m kvalifikacije žrebna lista'!$A$7:$R$38,14))</f>
        <v/>
      </c>
      <c r="V61" s="886">
        <v>55</v>
      </c>
      <c r="W61" s="620" t="str">
        <f>UPPER(IF($D61="","",VLOOKUP($D61,'m kvalifikacije žrebna lista'!$A$7:$R$78,3)))</f>
        <v/>
      </c>
      <c r="X61" s="620" t="str">
        <f>PROPER(IF($D61="","",VLOOKUP($D61,'m kvalifikacije žrebna lista'!$A$7:$R$78,4)))</f>
        <v/>
      </c>
      <c r="Y61" s="403" t="str">
        <f t="shared" si="4"/>
        <v/>
      </c>
      <c r="Z61" s="900" t="str">
        <f>IF($W61="","",IF(AND($R$65=1,$S61=$C61),3,IF(AND($R$65=2,$S61=$C61),2,IF(AND($R$65=3,$S61=$C61),1,""))))</f>
        <v/>
      </c>
      <c r="AA61" s="900" t="str">
        <f>IF($W61="","",IF(AND($R$65=1,$S$60=$S$61,$S$61=$C$61),3,IF(AND($R$65=2,$S$60=$S$61,$S$61=$C$61),2,IF(AND($R$65=3,$S$60=$S$61,$S$61=$C$61),1,""))))</f>
        <v/>
      </c>
      <c r="AB61" s="403" t="str">
        <f>IF($W61="","",IF(AND($R$65=1,$S$58=$S$60,$S$60=$S$61,$S$61=$C$61),3,IF(AND($R$65=2,$S$58=$S$60,$S$60=$S$61,$S$61=$C$61),2,IF(AND($R$65=3,$S$58=$S$60,$S$60=$S$61,$S$61=$C$61),1,""))))</f>
        <v/>
      </c>
      <c r="AC61" s="403"/>
      <c r="AD61" s="403"/>
      <c r="AE61" s="1007">
        <f t="shared" si="2"/>
        <v>0</v>
      </c>
      <c r="AG61" s="982" t="str">
        <f>IF($D61="","",VLOOKUP($D61,'m kvalifikacije žrebna lista'!$A$7:$R$38,14))</f>
        <v/>
      </c>
      <c r="AH61" s="1431">
        <v>55</v>
      </c>
      <c r="AI61" s="1431" t="str">
        <f>UPPER(IF($D61="","",VLOOKUP($D61,'m kvalifikacije žrebna lista'!$A$7:$R$78,3)))</f>
        <v/>
      </c>
      <c r="AJ61" s="1431" t="str">
        <f>PROPER(IF($D61="","",VLOOKUP($D61,'m kvalifikacije žrebna lista'!$A$7:$R$78,4)))</f>
        <v/>
      </c>
      <c r="AK61" s="1438" t="str">
        <f>IF($W$61="","",IF($S61&lt;&gt;$C61,"",IF(OR($J62="bb",$J62=""),"0",$T62)))</f>
        <v/>
      </c>
      <c r="AL61" s="1438" t="str">
        <f>IF($W$61="","",IF($S$60&lt;&gt;$C61,"",IF(OR($L$61="bb",$L$61=""),"0",$K$59)))</f>
        <v/>
      </c>
      <c r="AM61" s="1438" t="str">
        <f>IF($W$61="","",IF($S$58&lt;&gt;$C61,"",IF(OR($N$59="bb",$N$59=""),"0",$M$56)))</f>
        <v/>
      </c>
      <c r="AN61" s="1433" t="str">
        <f>IF($W61="","",IF(AND($R$65=1,$S$58=$S$60,$S$60=$S$61,$S$61=$C$61),0.3,IF(AND($R$65=2,$S$58=$S$60,$S$60=$S$61,$S$61=$C$61),0.2,IF(AND($R$65=3,$S$58=$S$60,$S$60=$S$61,$S$61=$C$61),0.1,"0"))))</f>
        <v/>
      </c>
      <c r="AO61" s="1433"/>
      <c r="AP61" s="1433"/>
      <c r="AQ61" s="1450">
        <f t="shared" si="1"/>
        <v>0</v>
      </c>
      <c r="AR61" s="1430"/>
      <c r="AS61" s="1431">
        <v>55</v>
      </c>
      <c r="AT61" s="1431" t="str">
        <f>UPPER(IF($D61="","",VLOOKUP($D61,'m kvalifikacije žrebna lista'!$A$7:$R$78,3)))</f>
        <v/>
      </c>
      <c r="AU61" s="1431" t="str">
        <f>PROPER(IF($D61="","",VLOOKUP($D61,'m kvalifikacije žrebna lista'!$A$7:$R$78,4)))</f>
        <v/>
      </c>
      <c r="AV61" s="1450">
        <f t="shared" si="3"/>
        <v>0</v>
      </c>
      <c r="AW61" s="1430"/>
    </row>
    <row r="62" spans="1:49" s="33" customFormat="1" ht="9.6" customHeight="1">
      <c r="A62" s="501" t="s">
        <v>58</v>
      </c>
      <c r="B62" s="118" t="str">
        <f>UPPER(IF($D62="","",VLOOKUP($D62,'m kvalifikacije žrebna lista'!$A$7:$R$70,17)))</f>
        <v/>
      </c>
      <c r="C62" s="101" t="str">
        <f>IF(D62="","",VLOOKUP(D62,'m kvalifikacije žrebna lista'!$A$7:$R$70,2))</f>
        <v/>
      </c>
      <c r="D62" s="102"/>
      <c r="E62" s="118" t="str">
        <f>UPPER(IF($D62="","",VLOOKUP($D62,'m kvalifikacije žrebna lista'!$A$7:$R$70,3)))</f>
        <v/>
      </c>
      <c r="F62" s="118" t="str">
        <f>PROPER(IF($D62="","",VLOOKUP($D62,'m kvalifikacije žrebna lista'!$A$7:$R$70,4)))</f>
        <v/>
      </c>
      <c r="G62" s="118"/>
      <c r="H62" s="118" t="str">
        <f>UPPER(IF($D62="","",VLOOKUP($D62,'m kvalifikacije žrebna lista'!$A$7:$R$70,5)))</f>
        <v/>
      </c>
      <c r="I62" s="925"/>
      <c r="J62" s="1404"/>
      <c r="K62" s="937"/>
      <c r="L62" s="122"/>
      <c r="M62" s="999"/>
      <c r="N62" s="122"/>
      <c r="O62" s="122"/>
      <c r="P62" s="122"/>
      <c r="Q62" s="122"/>
      <c r="R62" s="122"/>
      <c r="S62" s="982"/>
      <c r="T62" s="982" t="str">
        <f>IF($D62="","",VLOOKUP($D62,'m kvalifikacije žrebna lista'!$A$7:$R$38,14))</f>
        <v/>
      </c>
      <c r="V62" s="620">
        <v>56</v>
      </c>
      <c r="W62" s="886" t="str">
        <f>UPPER(IF($D62="","",VLOOKUP($D62,'m kvalifikacije žrebna lista'!$A$7:$R$78,3)))</f>
        <v/>
      </c>
      <c r="X62" s="886" t="str">
        <f>PROPER(IF($D62="","",VLOOKUP($D62,'m kvalifikacije žrebna lista'!$A$7:$R$78,4)))</f>
        <v/>
      </c>
      <c r="Y62" s="888" t="str">
        <f t="shared" si="4"/>
        <v/>
      </c>
      <c r="Z62" s="902" t="str">
        <f>IF($W62="","",IF(AND($R$65=1,$S61=$C62),3,IF(AND($R$65=2,$S61=$C62),2,IF(AND($R$65=3,$S61=$C62),1,""))))</f>
        <v/>
      </c>
      <c r="AA62" s="902" t="str">
        <f>IF($W62="","",IF(AND($R$65=1,$S$60=$S$61,$S$61=$C$62),3,IF(AND($R$65=2,$S$60=$S$61,$S$61=$C$62),2,IF(AND($R$65=3,$S$60=$S$61,$S$61=$C$62),1,""))))</f>
        <v/>
      </c>
      <c r="AB62" s="888" t="str">
        <f>IF($W62="","",IF(AND($R$65=1,$S$58=$S$60,$S$60=$S$61,$S$61=$C$62),3,IF(AND($R$65=2,$S$58=$S$60,$S$60=$S$61,$S$61=$C$62),2,IF(AND($R$65=3,$S$58=$S$60,$S$60=$S$61,$S$61=$C$62),1,""))))</f>
        <v/>
      </c>
      <c r="AC62" s="888"/>
      <c r="AD62" s="888"/>
      <c r="AE62" s="1008">
        <f t="shared" si="2"/>
        <v>0</v>
      </c>
      <c r="AG62" s="982" t="str">
        <f>IF($D62="","",VLOOKUP($D62,'m kvalifikacije žrebna lista'!$A$7:$R$38,14))</f>
        <v/>
      </c>
      <c r="AH62" s="1431">
        <v>56</v>
      </c>
      <c r="AI62" s="1431" t="str">
        <f>UPPER(IF($D62="","",VLOOKUP($D62,'m kvalifikacije žrebna lista'!$A$7:$R$78,3)))</f>
        <v/>
      </c>
      <c r="AJ62" s="1431" t="str">
        <f>PROPER(IF($D62="","",VLOOKUP($D62,'m kvalifikacije žrebna lista'!$A$7:$R$78,4)))</f>
        <v/>
      </c>
      <c r="AK62" s="1438" t="str">
        <f>IF($W$62="","",IF($S61&lt;&gt;$C62,"",IF(OR($J62="bb",$J62=""),"0",$T61)))</f>
        <v/>
      </c>
      <c r="AL62" s="1438" t="str">
        <f>IF($W$62="","",IF($S$60&lt;&gt;$C62,"",IF(OR($L$61="bb",$L$61=""),"0",$K$59)))</f>
        <v/>
      </c>
      <c r="AM62" s="1438" t="str">
        <f>IF($W$62="","",IF($S$58&lt;&gt;$C62,"",IF(OR($N$59="bb",$N$59=""),"0",$M$56)))</f>
        <v/>
      </c>
      <c r="AN62" s="1433" t="str">
        <f>IF($W62="","",IF(AND($R$65=1,$S$58=$S$60,$S$60=$S$61,$S$61=$C$62),0.3,IF(AND($R$65=2,$S$58=$S$60,$S$60=$S$61,$S$61=$C$62),0.2,IF(AND($R$65=3,$S$58=$S$60,$S$60=$S$61,$S$61=$C$62),0.1,"0"))))</f>
        <v/>
      </c>
      <c r="AO62" s="1433"/>
      <c r="AP62" s="1433"/>
      <c r="AQ62" s="1450">
        <f t="shared" si="1"/>
        <v>0</v>
      </c>
      <c r="AR62" s="1430"/>
      <c r="AS62" s="1431">
        <v>56</v>
      </c>
      <c r="AT62" s="1431" t="str">
        <f>UPPER(IF($D62="","",VLOOKUP($D62,'m kvalifikacije žrebna lista'!$A$7:$R$78,3)))</f>
        <v/>
      </c>
      <c r="AU62" s="1431" t="str">
        <f>PROPER(IF($D62="","",VLOOKUP($D62,'m kvalifikacije žrebna lista'!$A$7:$R$78,4)))</f>
        <v/>
      </c>
      <c r="AV62" s="1450">
        <f t="shared" si="3"/>
        <v>0</v>
      </c>
      <c r="AW62" s="1430"/>
    </row>
    <row r="63" spans="1:49" s="33" customFormat="1" ht="9.6" customHeight="1">
      <c r="A63" s="500" t="s">
        <v>59</v>
      </c>
      <c r="B63" s="103" t="str">
        <f>UPPER(IF($D63="","",VLOOKUP($D63,'m kvalifikacije žrebna lista'!$A$7:$R$70,17)))</f>
        <v/>
      </c>
      <c r="C63" s="103" t="str">
        <f>IF(D63="","",VLOOKUP(D63,'m kvalifikacije žrebna lista'!$A$7:$R$70,2))</f>
        <v/>
      </c>
      <c r="D63" s="102"/>
      <c r="E63" s="103" t="str">
        <f>UPPER(IF($D63="","",VLOOKUP($D63,'m kvalifikacije žrebna lista'!$A$7:$R$70,3)))</f>
        <v/>
      </c>
      <c r="F63" s="103" t="str">
        <f>PROPER(IF($D63="","",VLOOKUP($D63,'m kvalifikacije žrebna lista'!$A$7:$R$70,4)))</f>
        <v/>
      </c>
      <c r="G63" s="103"/>
      <c r="H63" s="103" t="str">
        <f>UPPER(IF($D63="","",VLOOKUP($D63,'m kvalifikacije žrebna lista'!$A$7:$R$70,5)))</f>
        <v/>
      </c>
      <c r="I63" s="924"/>
      <c r="J63" s="116" t="str">
        <f>UPPER(IF(OR(I64="a",I64="as"),E63,IF(OR(I64="b",I64="bs"),E64,)))</f>
        <v/>
      </c>
      <c r="K63" s="994">
        <f>IF(OR(I64="a",I64="as"),T63,IF(OR(I64="b",I64="bs"),T64,))</f>
        <v>0</v>
      </c>
      <c r="L63" s="122"/>
      <c r="M63" s="937"/>
      <c r="N63" s="122"/>
      <c r="O63" s="122"/>
      <c r="P63" s="122"/>
      <c r="Q63" s="1684" t="s">
        <v>340</v>
      </c>
      <c r="R63" s="1684"/>
      <c r="S63" s="982" t="str">
        <f>IF(OR(I64="a",I64="as"),C63,IF(OR(I64="b",I64="bs"),C64,""))</f>
        <v/>
      </c>
      <c r="T63" s="982" t="str">
        <f>IF($D63="","",VLOOKUP($D63,'m kvalifikacije žrebna lista'!$A$7:$R$38,14))</f>
        <v/>
      </c>
      <c r="V63" s="620">
        <v>57</v>
      </c>
      <c r="W63" s="620" t="str">
        <f>UPPER(IF($D63="","",VLOOKUP($D63,'m kvalifikacije žrebna lista'!$A$7:$R$78,3)))</f>
        <v/>
      </c>
      <c r="X63" s="620" t="str">
        <f>PROPER(IF($D63="","",VLOOKUP($D63,'m kvalifikacije žrebna lista'!$A$7:$R$78,4)))</f>
        <v/>
      </c>
      <c r="Y63" s="403" t="str">
        <f t="shared" si="4"/>
        <v/>
      </c>
      <c r="Z63" s="900" t="str">
        <f>IF($W63="","",IF(AND($R$65=1,$S63=$C63),3,IF(AND($R$65=2,$S63=$C63),2,IF(AND($R$65=3,$S63=$C63),1,""))))</f>
        <v/>
      </c>
      <c r="AA63" s="900" t="str">
        <f>IF($W63="","",IF(AND($R$65=1,$S$64=$S$63,$S$63=$C$63),3,IF(AND($R$65=2,$S$64=$S$63,$S$63=$C$63),2,IF(AND($R$65=3,$S$64=$S$63,$S$63=$C$63),1,""))))</f>
        <v/>
      </c>
      <c r="AB63" s="403" t="str">
        <f>IF($W63="","",IF(AND($R$65=1,$S$66=$S$64,$S$64=$S$63,$S$63=$C$63),3,IF(AND($R$65=2,$S$66=$S$64,$S$64=$S$63,$S$63=$C$63),2,IF(AND($R$65=3,$S$66=$S$64,$S$64=$S$63,$S$63=$C$63),1,""))))</f>
        <v/>
      </c>
      <c r="AC63" s="403"/>
      <c r="AD63" s="403"/>
      <c r="AE63" s="1007">
        <f t="shared" si="2"/>
        <v>0</v>
      </c>
      <c r="AG63" s="982" t="str">
        <f>IF($D63="","",VLOOKUP($D63,'m kvalifikacije žrebna lista'!$A$7:$R$38,14))</f>
        <v/>
      </c>
      <c r="AH63" s="1431">
        <v>57</v>
      </c>
      <c r="AI63" s="1431" t="str">
        <f>UPPER(IF($D63="","",VLOOKUP($D63,'m kvalifikacije žrebna lista'!$A$7:$R$78,3)))</f>
        <v/>
      </c>
      <c r="AJ63" s="1431" t="str">
        <f>PROPER(IF($D63="","",VLOOKUP($D63,'m kvalifikacije žrebna lista'!$A$7:$R$78,4)))</f>
        <v/>
      </c>
      <c r="AK63" s="1438" t="str">
        <f>IF($W$63="","",IF($S63&lt;&gt;$C63,"",IF(OR($J64="bb",$J64=""),"0",$T64)))</f>
        <v/>
      </c>
      <c r="AL63" s="1438" t="str">
        <f>IF($W$63="","",IF($S$64&lt;&gt;$C63,"",IF(OR($L$65="bb",$L$65=""),"0",$K$65)))</f>
        <v/>
      </c>
      <c r="AM63" s="1438" t="str">
        <f>IF($W$63="","",IF($S$66&lt;&gt;$C63,"",IF(OR($N$67="bb",$N$67=""),"0",$M$68)))</f>
        <v/>
      </c>
      <c r="AN63" s="1433" t="str">
        <f>IF($W63="","",IF(AND($R$65=1,$S$66=$S$64,$S$64=$S$63,$S$63=$C$63),0.3,IF(AND($R$65=2,$S$66=$S$64,$S$64=$S$63,$S$63=$C$63),0.2,IF(AND($R$65=3,$S$66=$S$64,$S$64=$S$63,$S$63=$C$63),0.1,"0"))))</f>
        <v/>
      </c>
      <c r="AO63" s="1433"/>
      <c r="AP63" s="1433"/>
      <c r="AQ63" s="1450">
        <f t="shared" si="1"/>
        <v>0</v>
      </c>
      <c r="AR63" s="1430"/>
      <c r="AS63" s="1431">
        <v>57</v>
      </c>
      <c r="AT63" s="1431" t="str">
        <f>UPPER(IF($D63="","",VLOOKUP($D63,'m kvalifikacije žrebna lista'!$A$7:$R$78,3)))</f>
        <v/>
      </c>
      <c r="AU63" s="1431" t="str">
        <f>PROPER(IF($D63="","",VLOOKUP($D63,'m kvalifikacije žrebna lista'!$A$7:$R$78,4)))</f>
        <v/>
      </c>
      <c r="AV63" s="1450">
        <f t="shared" si="3"/>
        <v>0</v>
      </c>
      <c r="AW63" s="1430"/>
    </row>
    <row r="64" spans="1:49" s="33" customFormat="1" ht="9.6" customHeight="1">
      <c r="A64" s="504" t="s">
        <v>60</v>
      </c>
      <c r="B64" s="101" t="str">
        <f>UPPER(IF($D64="","",VLOOKUP($D64,'m kvalifikacije žrebna lista'!$A$7:$R$70,17)))</f>
        <v/>
      </c>
      <c r="C64" s="101" t="str">
        <f>IF(D64="","",VLOOKUP(D64,'m kvalifikacije žrebna lista'!$A$7:$R$70,2))</f>
        <v/>
      </c>
      <c r="D64" s="102"/>
      <c r="E64" s="118" t="str">
        <f>UPPER(IF($D64="","",VLOOKUP($D64,'m kvalifikacije žrebna lista'!$A$7:$R$70,3)))</f>
        <v/>
      </c>
      <c r="F64" s="118" t="str">
        <f>PROPER(IF($D64="","",VLOOKUP($D64,'m kvalifikacije žrebna lista'!$A$7:$R$70,4)))</f>
        <v/>
      </c>
      <c r="G64" s="118"/>
      <c r="H64" s="118" t="str">
        <f>UPPER(IF($D64="","",VLOOKUP($D64,'m kvalifikacije žrebna lista'!$A$7:$R$70,5)))</f>
        <v/>
      </c>
      <c r="I64" s="925"/>
      <c r="J64" s="1404"/>
      <c r="K64" s="115"/>
      <c r="L64" s="116" t="str">
        <f>UPPER(IF(OR(K64="a",K64="as"),J63,IF(OR(K64="b",K64="bs"),J65,)))</f>
        <v/>
      </c>
      <c r="M64" s="994">
        <f>IF(OR(K64="a",K64="as"),K63,IF(OR(K64="b",K64="bs"),K65,))</f>
        <v>0</v>
      </c>
      <c r="N64" s="122"/>
      <c r="O64" s="122"/>
      <c r="P64" s="122"/>
      <c r="Q64" s="1684"/>
      <c r="R64" s="1684"/>
      <c r="S64" s="982" t="str">
        <f>IF(OR(K64="a",K64="as"),S63,IF(OR(K64="b",K64="bs"),S65,""))</f>
        <v/>
      </c>
      <c r="T64" s="982" t="str">
        <f>IF($D64="","",VLOOKUP($D64,'m kvalifikacije žrebna lista'!$A$7:$R$38,14))</f>
        <v/>
      </c>
      <c r="V64" s="886">
        <v>58</v>
      </c>
      <c r="W64" s="886" t="str">
        <f>UPPER(IF($D64="","",VLOOKUP($D64,'m kvalifikacije žrebna lista'!$A$7:$R$78,3)))</f>
        <v/>
      </c>
      <c r="X64" s="886" t="str">
        <f>PROPER(IF($D64="","",VLOOKUP($D64,'m kvalifikacije žrebna lista'!$A$7:$R$78,4)))</f>
        <v/>
      </c>
      <c r="Y64" s="888" t="str">
        <f t="shared" si="4"/>
        <v/>
      </c>
      <c r="Z64" s="902" t="str">
        <f>IF($W64="","",IF(AND($R$65=1,$S63=$C64),3,IF(AND($R$65=2,$S63=$C64),2,IF(AND($R$65=3,$S63=$C64),1,""))))</f>
        <v/>
      </c>
      <c r="AA64" s="902" t="str">
        <f>IF($W64="","",IF(AND($R$65=1,$S$64=$S$63,$S$63=$C$64),3,IF(AND($R$65=2,$S$64=$S$63,$S$63=$C$64),2,IF(AND($R$65=3,$S$64=$S$63,$S$63=$C$64),1,""))))</f>
        <v/>
      </c>
      <c r="AB64" s="888" t="str">
        <f>IF($W64="","",IF(AND($R$65=1,$S$66=$S$64,$S$64=$S$63,$S$63=$C$64),3,IF(AND($R$65=2,$S$66=$S$64,$S$64=$S$63,$S$63=$C$64),2,IF(AND($R$65=3,$S$66=$S$64,$S$64=$S$63,$S$63=$C$64),1,""))))</f>
        <v/>
      </c>
      <c r="AC64" s="888"/>
      <c r="AD64" s="888"/>
      <c r="AE64" s="1008">
        <f t="shared" si="2"/>
        <v>0</v>
      </c>
      <c r="AG64" s="982" t="str">
        <f>IF($D64="","",VLOOKUP($D64,'m kvalifikacije žrebna lista'!$A$7:$R$38,14))</f>
        <v/>
      </c>
      <c r="AH64" s="1431">
        <v>58</v>
      </c>
      <c r="AI64" s="1431" t="str">
        <f>UPPER(IF($D64="","",VLOOKUP($D64,'m kvalifikacije žrebna lista'!$A$7:$R$78,3)))</f>
        <v/>
      </c>
      <c r="AJ64" s="1431" t="str">
        <f>PROPER(IF($D64="","",VLOOKUP($D64,'m kvalifikacije žrebna lista'!$A$7:$R$78,4)))</f>
        <v/>
      </c>
      <c r="AK64" s="1438" t="str">
        <f>IF($W$64="","",IF($S63&lt;&gt;$C64,"",IF(OR($J64="bb",$J64=""),"0",$T63)))</f>
        <v/>
      </c>
      <c r="AL64" s="1438" t="str">
        <f>IF($W$64="","",IF($S$64&lt;&gt;$C64,"",IF(OR($L$65="bb",$L$65=""),"0",$K$65)))</f>
        <v/>
      </c>
      <c r="AM64" s="1438" t="str">
        <f>IF($W$64="","",IF($S$66&lt;&gt;$C64,"",IF(OR($N$67="bb",$N$67=""),"0",$M$68)))</f>
        <v/>
      </c>
      <c r="AN64" s="1433" t="str">
        <f>IF($W64="","",IF(AND($R$65=1,$S$66=$S$64,$S$64=$S$63,$S$63=$C$64),0.3,IF(AND($R$65=2,$S$66=$S$64,$S$64=$S$63,$S$63=$C$64),0.2,IF(AND($R$65=3,$S$66=$S$64,$S$64=$S$63,$S$63=$C$64),0.1,"0"))))</f>
        <v/>
      </c>
      <c r="AO64" s="1433"/>
      <c r="AP64" s="1433"/>
      <c r="AQ64" s="1450">
        <f t="shared" si="1"/>
        <v>0</v>
      </c>
      <c r="AR64" s="1430"/>
      <c r="AS64" s="1431">
        <v>58</v>
      </c>
      <c r="AT64" s="1431" t="str">
        <f>UPPER(IF($D64="","",VLOOKUP($D64,'m kvalifikacije žrebna lista'!$A$7:$R$78,3)))</f>
        <v/>
      </c>
      <c r="AU64" s="1431" t="str">
        <f>PROPER(IF($D64="","",VLOOKUP($D64,'m kvalifikacije žrebna lista'!$A$7:$R$78,4)))</f>
        <v/>
      </c>
      <c r="AV64" s="1450">
        <f t="shared" si="3"/>
        <v>0</v>
      </c>
      <c r="AW64" s="1430"/>
    </row>
    <row r="65" spans="1:49" s="33" customFormat="1" ht="9.6" customHeight="1">
      <c r="A65" s="501" t="s">
        <v>61</v>
      </c>
      <c r="B65" s="101" t="str">
        <f>UPPER(IF($D65="","",VLOOKUP($D65,'m kvalifikacije žrebna lista'!$A$7:$R$70,17)))</f>
        <v/>
      </c>
      <c r="C65" s="101" t="str">
        <f>IF(D65="","",VLOOKUP(D65,'m kvalifikacije žrebna lista'!$A$7:$R$70,2))</f>
        <v/>
      </c>
      <c r="D65" s="102"/>
      <c r="E65" s="118" t="str">
        <f>UPPER(IF($D65="","",VLOOKUP($D65,'m kvalifikacije žrebna lista'!$A$7:$R$70,3)))</f>
        <v/>
      </c>
      <c r="F65" s="118" t="str">
        <f>PROPER(IF($D65="","",VLOOKUP($D65,'m kvalifikacije žrebna lista'!$A$7:$R$70,4)))</f>
        <v/>
      </c>
      <c r="G65" s="118"/>
      <c r="H65" s="118" t="str">
        <f>UPPER(IF($D65="","",VLOOKUP($D65,'m kvalifikacije žrebna lista'!$A$7:$R$70,5)))</f>
        <v/>
      </c>
      <c r="I65" s="924"/>
      <c r="J65" s="116" t="str">
        <f>UPPER(IF(OR(I66="a",I66="as"),E65,IF(OR(I66="b",I66="bs"),E66,)))</f>
        <v/>
      </c>
      <c r="K65" s="995">
        <f>IF(OR(I66="a",I66="as"),T65,IF(OR(I66="b",I66="bs"),T66,))</f>
        <v>0</v>
      </c>
      <c r="L65" s="1404"/>
      <c r="M65" s="936"/>
      <c r="N65" s="122"/>
      <c r="O65" s="122"/>
      <c r="P65" s="122"/>
      <c r="Q65" s="1128" t="s">
        <v>347</v>
      </c>
      <c r="R65" s="874">
        <f>IF(J4="","",'m glavni 32'!$Q$63)</f>
        <v>0</v>
      </c>
      <c r="S65" s="982" t="str">
        <f>IF(OR(I66="a",I66="as"),C65,IF(OR(I66="b",I66="bs"),C66,""))</f>
        <v/>
      </c>
      <c r="T65" s="982" t="str">
        <f>IF($D65="","",VLOOKUP($D65,'m kvalifikacije žrebna lista'!$A$7:$R$38,14))</f>
        <v/>
      </c>
      <c r="V65" s="620">
        <v>59</v>
      </c>
      <c r="W65" s="620" t="str">
        <f>UPPER(IF($D65="","",VLOOKUP($D65,'m kvalifikacije žrebna lista'!$A$7:$R$78,3)))</f>
        <v/>
      </c>
      <c r="X65" s="620" t="str">
        <f>PROPER(IF($D65="","",VLOOKUP($D65,'m kvalifikacije žrebna lista'!$A$7:$R$78,4)))</f>
        <v/>
      </c>
      <c r="Y65" s="403" t="str">
        <f t="shared" si="4"/>
        <v/>
      </c>
      <c r="Z65" s="900" t="str">
        <f>IF($W65="","",IF(AND($R$65=1,$S65=$C65),3,IF(AND($R$65=2,$S65=$C65),2,IF(AND($R$65=3,$S65=$C65),1,""))))</f>
        <v/>
      </c>
      <c r="AA65" s="900" t="str">
        <f>IF($W65="","",IF(AND($R$65=1,$S$64=$S$65,$S$65=$C$65),3,IF(AND($R$65=2,$S$64=$S$65,$S$65=$C$65),2,IF(AND($R$65=3,$S$64=$S$65,$S$65=$C$65),1,""))))</f>
        <v/>
      </c>
      <c r="AB65" s="403" t="str">
        <f>IF($W65="","",IF(AND($R$65=1,$S$66=$S$64,$S$64=$S$65,$S$65=$C$65),3,IF(AND($R$65=2,$S$66=$S$64,$S$64=$S$65,$S$65=$C$65),2,IF(AND($R$65=3,$S$66=$S$64,$S$64=$S$65,$S$65=$C$65),1,""))))</f>
        <v/>
      </c>
      <c r="AC65" s="403"/>
      <c r="AD65" s="403"/>
      <c r="AE65" s="1007">
        <f t="shared" si="2"/>
        <v>0</v>
      </c>
      <c r="AG65" s="982" t="str">
        <f>IF($D65="","",VLOOKUP($D65,'m kvalifikacije žrebna lista'!$A$7:$R$38,14))</f>
        <v/>
      </c>
      <c r="AH65" s="1431">
        <v>59</v>
      </c>
      <c r="AI65" s="1431" t="str">
        <f>UPPER(IF($D65="","",VLOOKUP($D65,'m kvalifikacije žrebna lista'!$A$7:$R$78,3)))</f>
        <v/>
      </c>
      <c r="AJ65" s="1431" t="str">
        <f>PROPER(IF($D65="","",VLOOKUP($D65,'m kvalifikacije žrebna lista'!$A$7:$R$78,4)))</f>
        <v/>
      </c>
      <c r="AK65" s="1438" t="str">
        <f>IF($W$65="","",IF($S65&lt;&gt;$C65,"",IF(OR($J66="bb",$J66=""),"0",$T66)))</f>
        <v/>
      </c>
      <c r="AL65" s="1438" t="str">
        <f>IF($W$65="","",IF($S$64&lt;&gt;$C65,"",IF(OR($L$65="bb",$L$65=""),"0",$K$63)))</f>
        <v/>
      </c>
      <c r="AM65" s="1438" t="str">
        <f>IF($W$65="","",IF($S$66&lt;&gt;$C65,"",IF(OR($N$67="bb",$N$67=""),"0",$M$68)))</f>
        <v/>
      </c>
      <c r="AN65" s="1433" t="str">
        <f>IF($W65="","",IF(AND($R$65=1,$S$66=$S$64,$S$64=$S$65,$S$65=$C$65),0.3,IF(AND($R$65=2,,$S$66=$S$64,$S$64=$S$65,$S$65=$C$65),0.2,IF(AND($R$65=3,,$S$66=$S$64,$S$64=$S$65,$S$65=$C$65),0.1,"0"))))</f>
        <v/>
      </c>
      <c r="AO65" s="1433"/>
      <c r="AP65" s="1433"/>
      <c r="AQ65" s="1450">
        <f t="shared" si="1"/>
        <v>0</v>
      </c>
      <c r="AR65" s="1430"/>
      <c r="AS65" s="1431">
        <v>59</v>
      </c>
      <c r="AT65" s="1431" t="str">
        <f>UPPER(IF($D65="","",VLOOKUP($D65,'m kvalifikacije žrebna lista'!$A$7:$R$78,3)))</f>
        <v/>
      </c>
      <c r="AU65" s="1431" t="str">
        <f>PROPER(IF($D65="","",VLOOKUP($D65,'m kvalifikacije žrebna lista'!$A$7:$R$78,4)))</f>
        <v/>
      </c>
      <c r="AV65" s="1450">
        <f t="shared" si="3"/>
        <v>0</v>
      </c>
      <c r="AW65" s="1430"/>
    </row>
    <row r="66" spans="1:49" s="33" customFormat="1" ht="9.6" customHeight="1">
      <c r="A66" s="501" t="s">
        <v>62</v>
      </c>
      <c r="B66" s="101" t="str">
        <f>UPPER(IF($D66="","",VLOOKUP($D66,'m kvalifikacije žrebna lista'!$A$7:$R$70,17)))</f>
        <v/>
      </c>
      <c r="C66" s="101" t="str">
        <f>IF(D66="","",VLOOKUP(D66,'m kvalifikacije žrebna lista'!$A$7:$R$70,2))</f>
        <v/>
      </c>
      <c r="D66" s="102"/>
      <c r="E66" s="118" t="str">
        <f>UPPER(IF($D66="","",VLOOKUP($D66,'m kvalifikacije žrebna lista'!$A$7:$R$70,3)))</f>
        <v/>
      </c>
      <c r="F66" s="118" t="str">
        <f>PROPER(IF($D66="","",VLOOKUP($D66,'m kvalifikacije žrebna lista'!$A$7:$R$70,4)))</f>
        <v/>
      </c>
      <c r="G66" s="118"/>
      <c r="H66" s="118" t="str">
        <f>UPPER(IF($D66="","",VLOOKUP($D66,'m kvalifikacije žrebna lista'!$A$7:$R$70,5)))</f>
        <v/>
      </c>
      <c r="I66" s="925"/>
      <c r="J66" s="1404"/>
      <c r="K66" s="937"/>
      <c r="L66" s="114" t="s">
        <v>151</v>
      </c>
      <c r="M66" s="120"/>
      <c r="N66" s="116" t="str">
        <f>UPPER(IF(OR(M66="a",M66="as"),L64,IF(OR(M66="b",M66="bs"),L68,)))</f>
        <v/>
      </c>
      <c r="O66" s="121"/>
      <c r="P66" s="159"/>
      <c r="Q66" s="840" t="s">
        <v>107</v>
      </c>
      <c r="R66" s="1537" t="str">
        <f>IF($C$2="B turnir",0.5,IF($Q$62=1,15,IF($Q$62=2,10,IF($Q$62=3,5,""))))</f>
        <v/>
      </c>
      <c r="S66" s="982" t="str">
        <f>IF(OR(M66="a",M66="as"),S64,IF(OR(M66="b",M66="bs"),S68,""))</f>
        <v/>
      </c>
      <c r="T66" s="982" t="str">
        <f>IF($D66="","",VLOOKUP($D66,'m kvalifikacije žrebna lista'!$A$7:$R$38,14))</f>
        <v/>
      </c>
      <c r="V66" s="620">
        <v>60</v>
      </c>
      <c r="W66" s="886" t="str">
        <f>UPPER(IF($D66="","",VLOOKUP($D66,'m kvalifikacije žrebna lista'!$A$7:$R$78,3)))</f>
        <v/>
      </c>
      <c r="X66" s="886" t="str">
        <f>PROPER(IF($D66="","",VLOOKUP($D66,'m kvalifikacije žrebna lista'!$A$7:$R$78,4)))</f>
        <v/>
      </c>
      <c r="Y66" s="888" t="str">
        <f t="shared" si="4"/>
        <v/>
      </c>
      <c r="Z66" s="902" t="str">
        <f>IF($W66="","",IF(AND($R$65=1,$S65=$C66),3,IF(AND($R$65=2,$S65=$C66),2,IF(AND($R$65=3,$S65=$C66),1,""))))</f>
        <v/>
      </c>
      <c r="AA66" s="902" t="str">
        <f>IF($W66="","",IF(AND($R$65=1,$S$64=$S$65,$S$65=$C$66),3,IF(AND($R$65=2,$S$64=$S$65,$S$65=$C$66),2,IF(AND($R$65=3,$S$64=$S$65,$S$65=$C$66),1,""))))</f>
        <v/>
      </c>
      <c r="AB66" s="888" t="str">
        <f>IF($W66="","",IF(AND($R$65=1,$S$66=$S$64,$S$64=$S$65,$S$65=$C$66),3,IF(AND($R$65=2,$S$66=$S$64,$S$64=$S$65,$S$65=$C$66),2,IF(AND($R$65=3,$S$66=$S$64,$S$64=$S$65,$S$65=$C$66),1,""))))</f>
        <v/>
      </c>
      <c r="AC66" s="888"/>
      <c r="AD66" s="888"/>
      <c r="AE66" s="1008">
        <f t="shared" si="2"/>
        <v>0</v>
      </c>
      <c r="AG66" s="982" t="str">
        <f>IF($D66="","",VLOOKUP($D66,'m kvalifikacije žrebna lista'!$A$7:$R$38,14))</f>
        <v/>
      </c>
      <c r="AH66" s="1431">
        <v>60</v>
      </c>
      <c r="AI66" s="1431" t="str">
        <f>UPPER(IF($D66="","",VLOOKUP($D66,'m kvalifikacije žrebna lista'!$A$7:$R$78,3)))</f>
        <v/>
      </c>
      <c r="AJ66" s="1431" t="str">
        <f>PROPER(IF($D66="","",VLOOKUP($D66,'m kvalifikacije žrebna lista'!$A$7:$R$78,4)))</f>
        <v/>
      </c>
      <c r="AK66" s="1438" t="str">
        <f>IF($W$66="","",IF($S65&lt;&gt;$C66,"",IF(OR($J66="bb",$J66=""),"0",$T65)))</f>
        <v/>
      </c>
      <c r="AL66" s="1438" t="str">
        <f>IF($W$66="","",IF($S$64&lt;&gt;$C66,"",IF(OR($L$65="bb",$L$65=""),"0",$K$63)))</f>
        <v/>
      </c>
      <c r="AM66" s="1438" t="str">
        <f>IF($W$66="","",IF($S$66&lt;&gt;$C66,"",IF(OR($N$67="bb",$N$67=""),"0",$M$68)))</f>
        <v/>
      </c>
      <c r="AN66" s="1433" t="str">
        <f>IF($W66="","",IF(AND($R$65=1,$S$66=$S$64,$S$64=$S$65,$S$65=$C$66),0.3,IF(AND($R$65=2,$S$66=$S$64,$S$64=$S$65,$S$65=$C$66),0.2,IF(AND($R$65=3,$S$66=$S$64,$S$64=$S$65,$S$65=$C$66),0.1,"0"))))</f>
        <v/>
      </c>
      <c r="AO66" s="1433"/>
      <c r="AP66" s="1433"/>
      <c r="AQ66" s="1450">
        <f t="shared" si="1"/>
        <v>0</v>
      </c>
      <c r="AR66" s="1430"/>
      <c r="AS66" s="1431">
        <v>60</v>
      </c>
      <c r="AT66" s="1431" t="str">
        <f>UPPER(IF($D66="","",VLOOKUP($D66,'m kvalifikacije žrebna lista'!$A$7:$R$78,3)))</f>
        <v/>
      </c>
      <c r="AU66" s="1431" t="str">
        <f>PROPER(IF($D66="","",VLOOKUP($D66,'m kvalifikacije žrebna lista'!$A$7:$R$78,4)))</f>
        <v/>
      </c>
      <c r="AV66" s="1450">
        <f t="shared" si="3"/>
        <v>0</v>
      </c>
      <c r="AW66" s="1430"/>
    </row>
    <row r="67" spans="1:49" s="33" customFormat="1" ht="9.6" customHeight="1">
      <c r="A67" s="501" t="s">
        <v>63</v>
      </c>
      <c r="B67" s="101" t="str">
        <f>UPPER(IF($D67="","",VLOOKUP($D67,'m kvalifikacije žrebna lista'!$A$7:$R$70,17)))</f>
        <v/>
      </c>
      <c r="C67" s="101" t="str">
        <f>IF(D67="","",VLOOKUP(D67,'m kvalifikacije žrebna lista'!$A$7:$R$70,2))</f>
        <v/>
      </c>
      <c r="D67" s="102"/>
      <c r="E67" s="118" t="str">
        <f>UPPER(IF($D67="","",VLOOKUP($D67,'m kvalifikacije žrebna lista'!$A$7:$R$70,3)))</f>
        <v/>
      </c>
      <c r="F67" s="118" t="str">
        <f>PROPER(IF($D67="","",VLOOKUP($D67,'m kvalifikacije žrebna lista'!$A$7:$R$70,4)))</f>
        <v/>
      </c>
      <c r="G67" s="118"/>
      <c r="H67" s="118" t="str">
        <f>UPPER(IF($D67="","",VLOOKUP($D67,'m kvalifikacije žrebna lista'!$A$7:$R$70,5)))</f>
        <v/>
      </c>
      <c r="I67" s="924"/>
      <c r="J67" s="116" t="str">
        <f>UPPER(IF(OR(I68="a",I68="as"),E67,IF(OR(I68="b",I68="bs"),E68,)))</f>
        <v/>
      </c>
      <c r="K67" s="994">
        <f>IF(OR(I68="a",I68="as"),T67,IF(OR(I68="b",I68="bs"),T68,))</f>
        <v>0</v>
      </c>
      <c r="L67" s="134"/>
      <c r="M67" s="997"/>
      <c r="N67" s="1404"/>
      <c r="O67" s="122"/>
      <c r="P67" s="159"/>
      <c r="Q67" s="620" t="s">
        <v>348</v>
      </c>
      <c r="R67" s="1538" t="str">
        <f>IF($C$2="B turnir",0.4,IF($Q$62=1,12,IF($Q$62=2,8,IF($Q$62=3,4,""))))</f>
        <v/>
      </c>
      <c r="S67" s="982" t="str">
        <f>IF(OR(I68="a",I68="as"),C67,IF(OR(I68="b",I68="bs"),C68,""))</f>
        <v/>
      </c>
      <c r="T67" s="982" t="str">
        <f>IF($D67="","",VLOOKUP($D67,'m kvalifikacije žrebna lista'!$A$7:$R$38,14))</f>
        <v/>
      </c>
      <c r="V67" s="886">
        <v>61</v>
      </c>
      <c r="W67" s="620" t="str">
        <f>UPPER(IF($D67="","",VLOOKUP($D67,'m kvalifikacije žrebna lista'!$A$7:$R$78,3)))</f>
        <v/>
      </c>
      <c r="X67" s="620" t="str">
        <f>PROPER(IF($D67="","",VLOOKUP($D67,'m kvalifikacije žrebna lista'!$A$7:$R$78,4)))</f>
        <v/>
      </c>
      <c r="Y67" s="403" t="str">
        <f t="shared" si="4"/>
        <v/>
      </c>
      <c r="Z67" s="900" t="str">
        <f>IF($W67="","",IF(AND($R$65=1,$S67=$C67),3,IF(AND($R$65=2,$S67=$C67),2,IF(AND($R$65=3,$S67=$C67),1,""))))</f>
        <v/>
      </c>
      <c r="AA67" s="900" t="str">
        <f>IF($W67="","",IF(AND($R$65=1,$S$68=$S$67,$S$67=$C$67),3,IF(AND($R$65=2,$S$68=$S$67,$S$67=$C$67),2,IF(AND($R$65=3,$S$68=$S$67,$S$67=$C$67),1,""))))</f>
        <v/>
      </c>
      <c r="AB67" s="403" t="str">
        <f>IF($W67="","",IF(AND($R$65=1,$S$66=$S$68,$S$68=$S$67,$S$67=$C$67),3,IF(AND($R$65=2,$S$66=$S$68,$S$68=$S$67,$S$67=$C$67),2,IF(AND($R$65=3,$S$66=$S$68,$S$68=$S$67,$S$67=$C$67),1,""))))</f>
        <v/>
      </c>
      <c r="AC67" s="403"/>
      <c r="AD67" s="403"/>
      <c r="AE67" s="1007">
        <f t="shared" si="2"/>
        <v>0</v>
      </c>
      <c r="AG67" s="982" t="str">
        <f>IF($D67="","",VLOOKUP($D67,'m kvalifikacije žrebna lista'!$A$7:$R$38,14))</f>
        <v/>
      </c>
      <c r="AH67" s="1431">
        <v>61</v>
      </c>
      <c r="AI67" s="1431" t="str">
        <f>UPPER(IF($D67="","",VLOOKUP($D67,'m kvalifikacije žrebna lista'!$A$7:$R$78,3)))</f>
        <v/>
      </c>
      <c r="AJ67" s="1431" t="str">
        <f>PROPER(IF($D67="","",VLOOKUP($D67,'m kvalifikacije žrebna lista'!$A$7:$R$78,4)))</f>
        <v/>
      </c>
      <c r="AK67" s="1438" t="str">
        <f>IF($W$67="","",IF($S67&lt;&gt;$C67,"",IF(OR($J68="bb",$J68=""),"0",$T68)))</f>
        <v/>
      </c>
      <c r="AL67" s="1438" t="str">
        <f>IF($W$67="","",IF($S$68&lt;&gt;$C67,"",IF(OR($L$69="bb",$L$69=""),"0",$K$69)))</f>
        <v/>
      </c>
      <c r="AM67" s="1438" t="str">
        <f>IF($W$67="","",IF($S$66&lt;&gt;$C67,"",IF(OR($N$67="bb",$N$67=""),"0",$M$64)))</f>
        <v/>
      </c>
      <c r="AN67" s="1433" t="str">
        <f>IF($W67="","",IF(AND($R$65=1,$S$66=$S$68,$S$68=$S$67,$S$67=$C$67),0.3,IF(AND($R$65=2,$S$66=$S$68,$S$68=$S$67,$S$67=$C$67),0.2,IF(AND($R$65=3,$S$66=$S$68,$S$68=$S$67,$S$67=$C$67),0.1,"0"))))</f>
        <v/>
      </c>
      <c r="AO67" s="1433"/>
      <c r="AP67" s="1433"/>
      <c r="AQ67" s="1450">
        <f t="shared" si="1"/>
        <v>0</v>
      </c>
      <c r="AR67" s="1430"/>
      <c r="AS67" s="1431">
        <v>61</v>
      </c>
      <c r="AT67" s="1431" t="str">
        <f>UPPER(IF($D67="","",VLOOKUP($D67,'m kvalifikacije žrebna lista'!$A$7:$R$78,3)))</f>
        <v/>
      </c>
      <c r="AU67" s="1431" t="str">
        <f>PROPER(IF($D67="","",VLOOKUP($D67,'m kvalifikacije žrebna lista'!$A$7:$R$78,4)))</f>
        <v/>
      </c>
      <c r="AV67" s="1450">
        <f t="shared" si="3"/>
        <v>0</v>
      </c>
      <c r="AW67" s="1430"/>
    </row>
    <row r="68" spans="1:49" s="33" customFormat="1" ht="9.6" customHeight="1">
      <c r="A68" s="501" t="s">
        <v>64</v>
      </c>
      <c r="B68" s="101" t="str">
        <f>UPPER(IF($D68="","",VLOOKUP($D68,'m kvalifikacije žrebna lista'!$A$7:$R$70,17)))</f>
        <v/>
      </c>
      <c r="C68" s="101" t="str">
        <f>IF(D68="","",VLOOKUP(D68,'m kvalifikacije žrebna lista'!$A$7:$R$70,2))</f>
        <v/>
      </c>
      <c r="D68" s="102"/>
      <c r="E68" s="118" t="str">
        <f>UPPER(IF($D68="","",VLOOKUP($D68,'m kvalifikacije žrebna lista'!$A$7:$R$70,3)))</f>
        <v/>
      </c>
      <c r="F68" s="118" t="str">
        <f>PROPER(IF($D68="","",VLOOKUP($D68,'m kvalifikacije žrebna lista'!$A$7:$R$70,4)))</f>
        <v/>
      </c>
      <c r="G68" s="118"/>
      <c r="H68" s="118" t="str">
        <f>UPPER(IF($D68="","",VLOOKUP($D68,'m kvalifikacije žrebna lista'!$A$7:$R$70,5)))</f>
        <v/>
      </c>
      <c r="I68" s="925"/>
      <c r="J68" s="1404"/>
      <c r="K68" s="115"/>
      <c r="L68" s="116" t="str">
        <f>UPPER(IF(OR(K68="a",K68="as"),J67,IF(OR(K68="b",K68="bs"),J69,)))</f>
        <v/>
      </c>
      <c r="M68" s="1134">
        <f>IF(OR(K68="a",K68="as"),K67,IF(OR(K68="b",K68="bs"),K69,))</f>
        <v>0</v>
      </c>
      <c r="N68" s="122"/>
      <c r="O68" s="122"/>
      <c r="P68" s="122"/>
      <c r="Q68" s="620" t="s">
        <v>349</v>
      </c>
      <c r="R68" s="1538" t="str">
        <f>IF($C$2="B turnir",0.3,IF($Q$62=1,9,IF($Q$62=2,6,IF($Q$62=3,3,""))))</f>
        <v/>
      </c>
      <c r="S68" s="982" t="str">
        <f>IF(OR(K68="a",K68="as"),S67,IF(OR(K68="b",K68="bs"),S69,""))</f>
        <v/>
      </c>
      <c r="T68" s="982" t="str">
        <f>IF($D68="","",VLOOKUP($D68,'m kvalifikacije žrebna lista'!$A$7:$R$38,14))</f>
        <v/>
      </c>
      <c r="V68" s="620">
        <v>62</v>
      </c>
      <c r="W68" s="886" t="str">
        <f>UPPER(IF($D68="","",VLOOKUP($D68,'m kvalifikacije žrebna lista'!$A$7:$R$78,3)))</f>
        <v/>
      </c>
      <c r="X68" s="886" t="str">
        <f>PROPER(IF($D68="","",VLOOKUP($D68,'m kvalifikacije žrebna lista'!$A$7:$R$78,4)))</f>
        <v/>
      </c>
      <c r="Y68" s="888" t="str">
        <f t="shared" si="4"/>
        <v/>
      </c>
      <c r="Z68" s="902" t="str">
        <f>IF($W68="","",IF(AND($R$65=1,$S67=$C68),3,IF(AND($R$65=2,$S67=$C68),2,IF(AND($R$65=3,$S67=$C68),1,""))))</f>
        <v/>
      </c>
      <c r="AA68" s="902" t="str">
        <f>IF($W68="","",IF(AND($R$65=1,$S$68=$S$67,$S$67=$C$68),3,IF(AND($R$65=2,$S$68=$S$67,$S$67=$C$68),2,IF(AND($R$65=3,$S$68=$S$67,$S$67=$C$68),1,""))))</f>
        <v/>
      </c>
      <c r="AB68" s="888" t="str">
        <f>IF($W68="","",IF(AND($R$65=1,$S$66=$S$68,$S$68=$S$67,$S$67=$C$68),3,IF(AND($R$65=2,$S$66=$S$68,$S$68=$S$67,$S$67=$C$68),2,IF(AND($R$65=3,$S$66=$S$68,$S$68=$S$67,$S$67=$C$68),1,""))))</f>
        <v/>
      </c>
      <c r="AC68" s="888"/>
      <c r="AD68" s="888"/>
      <c r="AE68" s="1008">
        <f t="shared" si="2"/>
        <v>0</v>
      </c>
      <c r="AG68" s="982" t="str">
        <f>IF($D68="","",VLOOKUP($D68,'m kvalifikacije žrebna lista'!$A$7:$R$38,14))</f>
        <v/>
      </c>
      <c r="AH68" s="1431">
        <v>62</v>
      </c>
      <c r="AI68" s="1431" t="str">
        <f>UPPER(IF($D68="","",VLOOKUP($D68,'m kvalifikacije žrebna lista'!$A$7:$R$78,3)))</f>
        <v/>
      </c>
      <c r="AJ68" s="1431" t="str">
        <f>PROPER(IF($D68="","",VLOOKUP($D68,'m kvalifikacije žrebna lista'!$A$7:$R$78,4)))</f>
        <v/>
      </c>
      <c r="AK68" s="1438" t="str">
        <f>IF($W$68="","",IF($S67&lt;&gt;$C68,"",IF(OR($J68="bb",$J68=""),"0",$T67)))</f>
        <v/>
      </c>
      <c r="AL68" s="1438" t="str">
        <f>IF($W$68="","",IF($S$68&lt;&gt;$C68,"",IF(OR($L$69="bb",$L$69=""),"0",$K$69)))</f>
        <v/>
      </c>
      <c r="AM68" s="1438" t="str">
        <f>IF($W$68="","",IF($S$66&lt;&gt;$C68,"",IF(OR($N$67="bb",$N$67=""),"0",$M$64)))</f>
        <v/>
      </c>
      <c r="AN68" s="1433" t="str">
        <f>IF($W68="","",IF(AND($R$65=1,$S$66=$S$68,$S$68=$S$67,$S$67=$C$68),0.3,IF(AND($R$65=2,$S$66=$S$68,$S$68=$S$67,$S$67=$C$68),0.2,IF(AND($R$65=3,$S$66=$S$68,$S$68=$S$67,$S$67=$C$68),0.1,"0"))))</f>
        <v/>
      </c>
      <c r="AO68" s="1433"/>
      <c r="AP68" s="1433"/>
      <c r="AQ68" s="1450">
        <f t="shared" si="1"/>
        <v>0</v>
      </c>
      <c r="AR68" s="1430"/>
      <c r="AS68" s="1431">
        <v>62</v>
      </c>
      <c r="AT68" s="1431" t="str">
        <f>UPPER(IF($D68="","",VLOOKUP($D68,'m kvalifikacije žrebna lista'!$A$7:$R$78,3)))</f>
        <v/>
      </c>
      <c r="AU68" s="1431" t="str">
        <f>PROPER(IF($D68="","",VLOOKUP($D68,'m kvalifikacije žrebna lista'!$A$7:$R$78,4)))</f>
        <v/>
      </c>
      <c r="AV68" s="1450">
        <f t="shared" si="3"/>
        <v>0</v>
      </c>
      <c r="AW68" s="1430"/>
    </row>
    <row r="69" spans="1:49" s="33" customFormat="1" ht="9.6" customHeight="1">
      <c r="A69" s="504" t="s">
        <v>65</v>
      </c>
      <c r="B69" s="101" t="str">
        <f>UPPER(IF($D69="","",VLOOKUP($D69,'m kvalifikacije žrebna lista'!$A$7:$R$70,17)))</f>
        <v/>
      </c>
      <c r="C69" s="101" t="str">
        <f>IF(D69="","",VLOOKUP(D69,'m kvalifikacije žrebna lista'!$A$7:$R$70,2))</f>
        <v/>
      </c>
      <c r="D69" s="102"/>
      <c r="E69" s="118" t="str">
        <f>UPPER(IF($D69="","",VLOOKUP($D69,'m kvalifikacije žrebna lista'!$A$7:$R$70,3)))</f>
        <v/>
      </c>
      <c r="F69" s="118" t="str">
        <f>PROPER(IF($D69="","",VLOOKUP($D69,'m kvalifikacije žrebna lista'!$A$7:$R$70,4)))</f>
        <v/>
      </c>
      <c r="G69" s="118"/>
      <c r="H69" s="118" t="str">
        <f>UPPER(IF($D69="","",VLOOKUP($D69,'m kvalifikacije žrebna lista'!$A$7:$R$70,5)))</f>
        <v/>
      </c>
      <c r="I69" s="924"/>
      <c r="J69" s="116" t="str">
        <f>UPPER(IF(OR(I70="a",I70="as"),E69,IF(OR(I70="b",I70="bs"),E70,)))</f>
        <v/>
      </c>
      <c r="K69" s="996">
        <f>IF(OR(I70="a",I70="as"),T69,IF(OR(I70="b",I70="bs"),T70,))</f>
        <v>0</v>
      </c>
      <c r="L69" s="1404"/>
      <c r="M69" s="280"/>
      <c r="N69" s="122"/>
      <c r="O69" s="122"/>
      <c r="P69" s="122"/>
      <c r="Q69" s="620" t="s">
        <v>350</v>
      </c>
      <c r="R69" s="1538" t="str">
        <f>IF($C$2="B turnir",0.2,IF($Q$62=1,6,IF($Q$62=2,4,IF($Q$62=3,2,""))))</f>
        <v/>
      </c>
      <c r="S69" s="982" t="str">
        <f>IF(OR(I70="a",I70="as"),C69,IF(OR(I70="b",I70="bs"),C70,""))</f>
        <v/>
      </c>
      <c r="T69" s="982" t="str">
        <f>IF($D69="","",VLOOKUP($D69,'m kvalifikacije žrebna lista'!$A$7:$R$38,14))</f>
        <v/>
      </c>
      <c r="V69" s="620">
        <v>63</v>
      </c>
      <c r="W69" s="620" t="str">
        <f>UPPER(IF($D69="","",VLOOKUP($D69,'m kvalifikacije žrebna lista'!$A$7:$R$78,3)))</f>
        <v/>
      </c>
      <c r="X69" s="620" t="str">
        <f>PROPER(IF($D69="","",VLOOKUP($D69,'m kvalifikacije žrebna lista'!$A$7:$R$78,4)))</f>
        <v/>
      </c>
      <c r="Y69" s="403" t="str">
        <f t="shared" si="4"/>
        <v/>
      </c>
      <c r="Z69" s="900" t="str">
        <f>IF($W69="","",IF(AND($R$65=1,$S69=$C69),3,IF(AND($R$65=2,$S69=$C69),2,IF(AND($R$65=3,$S69=$C69),1,""))))</f>
        <v/>
      </c>
      <c r="AA69" s="900" t="str">
        <f>IF($W69="","",IF(AND($R$65=1,$S$68=$S$69,$S$69=$C$69),3,IF(AND($R$65=2,$S$68=$S$69,$S$69=$C$69),2,IF(AND($R$65=3,$S$68=$S$69,$S$69=$C$69),1,""))))</f>
        <v/>
      </c>
      <c r="AB69" s="403" t="str">
        <f>IF($W69="","",IF(AND($R$65=1,$S$66=$S$68,$S$68=$S$69,$S$69=$C$69),3,IF(AND($R$65=2,$S$66=$S$68,$S$68=$S$69,$S$69=$C$69),2,IF(AND($R$65=3,$S$66=$S$68,$S$68=$S$69,$S$69=$C$69),1,""))))</f>
        <v/>
      </c>
      <c r="AC69" s="403"/>
      <c r="AD69" s="403"/>
      <c r="AE69" s="1007">
        <f t="shared" si="2"/>
        <v>0</v>
      </c>
      <c r="AG69" s="982" t="str">
        <f>IF($D69="","",VLOOKUP($D69,'m kvalifikacije žrebna lista'!$A$7:$R$38,14))</f>
        <v/>
      </c>
      <c r="AH69" s="1431">
        <v>63</v>
      </c>
      <c r="AI69" s="1431" t="str">
        <f>UPPER(IF($D69="","",VLOOKUP($D69,'m kvalifikacije žrebna lista'!$A$7:$R$78,3)))</f>
        <v/>
      </c>
      <c r="AJ69" s="1431" t="str">
        <f>PROPER(IF($D69="","",VLOOKUP($D69,'m kvalifikacije žrebna lista'!$A$7:$R$78,4)))</f>
        <v/>
      </c>
      <c r="AK69" s="1438" t="str">
        <f>IF($W$69="","",IF($S69&lt;&gt;$C69,"",IF(OR($J70="bb",$J70=""),"0",$T70)))</f>
        <v/>
      </c>
      <c r="AL69" s="1438" t="str">
        <f>IF($W$69="","",IF($S$68&lt;&gt;$C69,"",IF(OR($L$69="bb",$L$69=""),"0",$K$67)))</f>
        <v/>
      </c>
      <c r="AM69" s="1438" t="str">
        <f>IF($W$69="","",IF($S$66&lt;&gt;$C69,"",IF(OR($N$67="bb",$N$67=""),"0",$M$64)))</f>
        <v/>
      </c>
      <c r="AN69" s="1433" t="str">
        <f>IF($W69="","",IF(AND($R$65=1,$S$66=$S$68,$S$68=$S$69,$S$69=$C$69),0.3,IF(AND($R$65=2,$S$66=$S$68,$S$68=$S$69,$S$69=$C$69),0.2,IF(AND($R$65=3,$S$66=$S$68,$S$68=$S$69,$S$69=$C$69),0.1,"0"))))</f>
        <v/>
      </c>
      <c r="AO69" s="1433"/>
      <c r="AP69" s="1433"/>
      <c r="AQ69" s="1450">
        <f t="shared" si="1"/>
        <v>0</v>
      </c>
      <c r="AR69" s="1430"/>
      <c r="AS69" s="1431">
        <v>63</v>
      </c>
      <c r="AT69" s="1431" t="str">
        <f>UPPER(IF($D69="","",VLOOKUP($D69,'m kvalifikacije žrebna lista'!$A$7:$R$78,3)))</f>
        <v/>
      </c>
      <c r="AU69" s="1431" t="str">
        <f>PROPER(IF($D69="","",VLOOKUP($D69,'m kvalifikacije žrebna lista'!$A$7:$R$78,4)))</f>
        <v/>
      </c>
      <c r="AV69" s="1450">
        <f t="shared" si="3"/>
        <v>0</v>
      </c>
      <c r="AW69" s="1430"/>
    </row>
    <row r="70" spans="1:49" s="33" customFormat="1" ht="9.6" customHeight="1">
      <c r="A70" s="501" t="s">
        <v>66</v>
      </c>
      <c r="B70" s="101" t="str">
        <f>UPPER(IF($D70="","",VLOOKUP($D70,'m kvalifikacije žrebna lista'!$A$7:$R$70,17)))</f>
        <v/>
      </c>
      <c r="C70" s="101" t="str">
        <f>IF(D70="","",VLOOKUP(D70,'m kvalifikacije žrebna lista'!$A$7:$R$70,2))</f>
        <v/>
      </c>
      <c r="D70" s="102"/>
      <c r="E70" s="118" t="str">
        <f>UPPER(IF($D70="","",VLOOKUP($D70,'m kvalifikacije žrebna lista'!$A$7:$R$70,3)))</f>
        <v/>
      </c>
      <c r="F70" s="118" t="str">
        <f>PROPER(IF($D70="","",VLOOKUP($D70,'m kvalifikacije žrebna lista'!$A$7:$R$70,4)))</f>
        <v/>
      </c>
      <c r="G70" s="118"/>
      <c r="H70" s="118" t="str">
        <f>UPPER(IF($D70="","",VLOOKUP($D70,'m kvalifikacije žrebna lista'!$A$7:$R$70,5)))</f>
        <v/>
      </c>
      <c r="I70" s="925"/>
      <c r="J70" s="1404"/>
      <c r="K70" s="280"/>
      <c r="L70" s="122"/>
      <c r="M70" s="928"/>
      <c r="N70" s="122"/>
      <c r="O70" s="122"/>
      <c r="P70" s="122"/>
      <c r="Q70" s="620" t="s">
        <v>351</v>
      </c>
      <c r="R70" s="1538" t="str">
        <f>IF($C$2="B turnir",0.1,IF($Q$62=1,3,IF($Q$62=2,2,IF($Q$62=3,1,""))))</f>
        <v/>
      </c>
      <c r="S70" s="982"/>
      <c r="T70" s="982" t="str">
        <f>IF($D70="","",VLOOKUP($D70,'m kvalifikacije žrebna lista'!$A$7:$R$38,14))</f>
        <v/>
      </c>
      <c r="V70" s="886">
        <v>64</v>
      </c>
      <c r="W70" s="886" t="str">
        <f>UPPER(IF($D70="","",VLOOKUP($D70,'m kvalifikacije žrebna lista'!$A$7:$R$78,3)))</f>
        <v/>
      </c>
      <c r="X70" s="886" t="str">
        <f>PROPER(IF($D70="","",VLOOKUP($D70,'m kvalifikacije žrebna lista'!$A$7:$R$78,4)))</f>
        <v/>
      </c>
      <c r="Y70" s="888" t="str">
        <f t="shared" si="4"/>
        <v/>
      </c>
      <c r="Z70" s="902" t="str">
        <f>IF($W70="","",IF(AND($R$65=1,$S69=$C70),3,IF(AND($R$65=2,$S69=$C70),2,IF(AND($R$65=3,$S69=$C70),1,""))))</f>
        <v/>
      </c>
      <c r="AA70" s="902" t="str">
        <f>IF($W70="","",IF(AND($R$65=1,$S$68=$S$69,$S$69=$C$70),3,IF(AND($R$65=2,$S$68=$S$69,$S$69=$C$70),2,IF(AND($R$65=3,$S$68=$S$69,$S$69=$C$70),1,""))))</f>
        <v/>
      </c>
      <c r="AB70" s="888" t="str">
        <f>IF($W70="","",IF(AND($R$65=1,$S$66=$S$68,$S$68=$S$69,$S$69=$C$70),3,IF(AND($R$65=2,$S$66=$S$68,$S$68=$S$69,$S$69=$C$70),2,IF(AND($R$65=3,$S$66=$S$68,$S$68=$S$69,$S$69=$C$70),1,""))))</f>
        <v/>
      </c>
      <c r="AC70" s="888"/>
      <c r="AD70" s="888"/>
      <c r="AE70" s="1008">
        <f t="shared" si="2"/>
        <v>0</v>
      </c>
      <c r="AG70" s="982" t="str">
        <f>IF($D70="","",VLOOKUP($D70,'m kvalifikacije žrebna lista'!$A$7:$R$38,14))</f>
        <v/>
      </c>
      <c r="AH70" s="1431">
        <v>64</v>
      </c>
      <c r="AI70" s="1431" t="str">
        <f>UPPER(IF($D70="","",VLOOKUP($D70,'m kvalifikacije žrebna lista'!$A$7:$R$78,3)))</f>
        <v/>
      </c>
      <c r="AJ70" s="1431" t="str">
        <f>PROPER(IF($D70="","",VLOOKUP($D70,'m kvalifikacije žrebna lista'!$A$7:$R$78,4)))</f>
        <v/>
      </c>
      <c r="AK70" s="1438" t="str">
        <f>IF($W$70="","",IF($S69&lt;&gt;$C70,"",IF(OR($J70="bb",$J70=""),"0",$T69)))</f>
        <v/>
      </c>
      <c r="AL70" s="1438" t="str">
        <f>IF($W$70="","",IF($S$68&lt;&gt;$C70,"",IF(OR($L$69="bb",$L$69=""),"0",$K$67)))</f>
        <v/>
      </c>
      <c r="AM70" s="1438" t="str">
        <f>IF($W$70="","",IF($S$66&lt;&gt;$C70,"",IF(OR($N$67="bb",$N$67=""),"0",$M$64)))</f>
        <v/>
      </c>
      <c r="AN70" s="1433" t="str">
        <f>IF($W70="","",IF(AND($R$65=1,$S$66=$S$68,$S$68=$S$69,$S$69=$C$70),0.3,IF(AND($R$65=2,$S$66=$S$68,$S$68=$S$69,$S$69=$C$70),0.2,IF(AND($R$65=3,$S$66=$S$68,$S$68=$S$69,$S$69=$C$70),0.1,"0"))))</f>
        <v/>
      </c>
      <c r="AO70" s="1433"/>
      <c r="AP70" s="1433"/>
      <c r="AQ70" s="1450">
        <f t="shared" si="1"/>
        <v>0</v>
      </c>
      <c r="AR70" s="1430"/>
      <c r="AS70" s="1431">
        <v>64</v>
      </c>
      <c r="AT70" s="1431" t="str">
        <f>UPPER(IF($D70="","",VLOOKUP($D70,'m kvalifikacije žrebna lista'!$A$7:$R$78,3)))</f>
        <v/>
      </c>
      <c r="AU70" s="1431" t="str">
        <f>PROPER(IF($D70="","",VLOOKUP($D70,'m kvalifikacije žrebna lista'!$A$7:$R$78,4)))</f>
        <v/>
      </c>
      <c r="AV70" s="1450">
        <f t="shared" si="3"/>
        <v>0</v>
      </c>
      <c r="AW70" s="1430"/>
    </row>
    <row r="71" spans="1:49" s="33" customFormat="1" ht="6" customHeight="1">
      <c r="A71" s="135"/>
      <c r="B71" s="136"/>
      <c r="C71" s="136"/>
      <c r="D71" s="137"/>
      <c r="E71" s="138"/>
      <c r="F71" s="138"/>
      <c r="G71" s="139"/>
      <c r="H71" s="138"/>
      <c r="I71" s="926"/>
      <c r="J71" s="122"/>
      <c r="K71" s="280"/>
      <c r="L71" s="122"/>
      <c r="M71" s="928"/>
      <c r="N71" s="122"/>
      <c r="O71" s="122"/>
      <c r="P71" s="122"/>
      <c r="Q71" s="122"/>
      <c r="R71" s="122"/>
      <c r="S71" s="982"/>
      <c r="T71" s="982"/>
      <c r="AG71" s="890"/>
      <c r="AH71" s="1430"/>
      <c r="AI71" s="1430"/>
      <c r="AJ71" s="1430"/>
      <c r="AK71" s="1430"/>
      <c r="AL71" s="1430" t="str">
        <f>IF($W$45="","",IF($S$28&lt;&gt;$C71,"",IF(OR($L$29="bb",$L$29=""),"0",$K$27)))</f>
        <v/>
      </c>
      <c r="AM71" s="1430"/>
      <c r="AN71" s="1430"/>
      <c r="AO71" s="1430"/>
      <c r="AP71" s="1430"/>
      <c r="AQ71" s="1430"/>
      <c r="AR71" s="1430"/>
      <c r="AS71" s="1430"/>
      <c r="AT71" s="1430"/>
      <c r="AU71" s="1430"/>
      <c r="AV71" s="1430"/>
      <c r="AW71" s="1430"/>
    </row>
    <row r="72" spans="1:49" s="15" customFormat="1" ht="10.5" customHeight="1">
      <c r="A72" s="453" t="s">
        <v>88</v>
      </c>
      <c r="B72" s="454"/>
      <c r="C72" s="455"/>
      <c r="D72" s="456" t="s">
        <v>2</v>
      </c>
      <c r="E72" s="457" t="s">
        <v>89</v>
      </c>
      <c r="F72" s="456"/>
      <c r="G72" s="458" t="s">
        <v>345</v>
      </c>
      <c r="H72" s="459" t="s">
        <v>346</v>
      </c>
      <c r="I72" s="927" t="s">
        <v>2</v>
      </c>
      <c r="J72" s="457" t="s">
        <v>125</v>
      </c>
      <c r="K72" s="884"/>
      <c r="L72" s="461" t="s">
        <v>90</v>
      </c>
      <c r="M72" s="858"/>
      <c r="N72" s="463" t="s">
        <v>92</v>
      </c>
      <c r="O72" s="463"/>
      <c r="P72" s="463"/>
      <c r="Q72" s="1677"/>
      <c r="R72" s="1678"/>
      <c r="S72" s="982"/>
      <c r="T72" s="982"/>
      <c r="Y72" s="872">
        <f>COUNTIF(Y7:Y70,"&gt;0")</f>
        <v>0</v>
      </c>
      <c r="Z72" s="872">
        <f>COUNTIF(Z7:Z70,"&gt;0")</f>
        <v>0</v>
      </c>
      <c r="AA72" s="872">
        <f>COUNTIF(AA7:AA70,"&gt;0")</f>
        <v>0</v>
      </c>
      <c r="AB72" s="872">
        <f>COUNTIF(AB7:AB70,"&gt;0")</f>
        <v>0</v>
      </c>
      <c r="AC72" s="872"/>
      <c r="AD72" s="872"/>
      <c r="AE72" s="872">
        <f>COUNTIF(AE7:AE70,"&gt;0")</f>
        <v>0</v>
      </c>
      <c r="AG72" s="922"/>
      <c r="AH72" s="1440"/>
      <c r="AI72" s="1440"/>
      <c r="AJ72" s="1440"/>
      <c r="AK72" s="1433">
        <f>COUNTIF(AK7:AK70,"&gt;0")</f>
        <v>0</v>
      </c>
      <c r="AL72" s="1433">
        <f>COUNTIF(AL7:AL70,"&gt;0")</f>
        <v>0</v>
      </c>
      <c r="AM72" s="1433">
        <f>COUNTIF(AM7:AM70,"&gt;0")</f>
        <v>0</v>
      </c>
      <c r="AN72" s="1433"/>
      <c r="AO72" s="1433"/>
      <c r="AP72" s="1433"/>
      <c r="AQ72" s="1433">
        <f>COUNTIF(AQ7:AQ70,"&gt;0")</f>
        <v>0</v>
      </c>
      <c r="AR72" s="1440"/>
      <c r="AS72" s="1440"/>
      <c r="AT72" s="1440"/>
      <c r="AU72" s="1440"/>
      <c r="AV72" s="1433">
        <f>COUNTIF(AV7:AV70,"&gt;0")</f>
        <v>0</v>
      </c>
      <c r="AW72" s="1440"/>
    </row>
    <row r="73" spans="1:49" s="15" customFormat="1" ht="9" customHeight="1">
      <c r="A73" s="464" t="s">
        <v>68</v>
      </c>
      <c r="B73" s="465"/>
      <c r="C73" s="466"/>
      <c r="D73" s="467">
        <v>1</v>
      </c>
      <c r="E73" s="495" t="str">
        <f>UPPER(IF($D73="","",VLOOKUP($D73,'m kvalifikacije žrebna lista'!$A$7:$R$38,3)))</f>
        <v/>
      </c>
      <c r="F73" s="467"/>
      <c r="G73" s="506">
        <f>IF($D73="","",VLOOKUP($D73,'m kvalifikacije žrebna lista'!$A$7:$R$38,10))</f>
        <v>0</v>
      </c>
      <c r="H73" s="1001">
        <f>IF($D73="","",VLOOKUP($D73,'m kvalifikacije žrebna lista'!$A$7:$R$38,14))</f>
        <v>0</v>
      </c>
      <c r="I73" s="467" t="s">
        <v>3</v>
      </c>
      <c r="J73" s="465"/>
      <c r="K73" s="465"/>
      <c r="L73" s="465"/>
      <c r="M73" s="474"/>
      <c r="N73" s="472" t="s">
        <v>141</v>
      </c>
      <c r="O73" s="473"/>
      <c r="P73" s="473"/>
      <c r="Q73" s="473"/>
      <c r="R73" s="471"/>
      <c r="S73" s="982"/>
      <c r="T73" s="982"/>
      <c r="AG73" s="922"/>
      <c r="AH73" s="1440"/>
      <c r="AI73" s="1440"/>
      <c r="AJ73" s="1440"/>
      <c r="AK73" s="1440"/>
      <c r="AL73" s="1440"/>
      <c r="AM73" s="1440"/>
      <c r="AN73" s="1440"/>
      <c r="AO73" s="1440"/>
      <c r="AP73" s="1440"/>
      <c r="AQ73" s="1440"/>
      <c r="AR73" s="1440"/>
      <c r="AS73" s="1440"/>
      <c r="AT73" s="1440"/>
      <c r="AU73" s="1440"/>
      <c r="AV73" s="1440"/>
      <c r="AW73" s="1440"/>
    </row>
    <row r="74" spans="1:49" s="15" customFormat="1" ht="9" customHeight="1">
      <c r="A74" s="1679"/>
      <c r="B74" s="1680"/>
      <c r="C74" s="1681"/>
      <c r="D74" s="467">
        <v>2</v>
      </c>
      <c r="E74" s="495" t="str">
        <f>UPPER(IF($D74="","",VLOOKUP($D74,'m kvalifikacije žrebna lista'!$A$7:$R$38,3)))</f>
        <v/>
      </c>
      <c r="F74" s="467"/>
      <c r="G74" s="506">
        <f>IF($D74="","",VLOOKUP($D74,'m kvalifikacije žrebna lista'!$A$7:$R$38,10))</f>
        <v>0</v>
      </c>
      <c r="H74" s="1001">
        <f>IF($D74="","",VLOOKUP($D74,'m kvalifikacije žrebna lista'!$A$7:$R$38,14))</f>
        <v>0</v>
      </c>
      <c r="I74" s="467" t="s">
        <v>4</v>
      </c>
      <c r="J74" s="465"/>
      <c r="K74" s="465"/>
      <c r="L74" s="465"/>
      <c r="M74" s="474"/>
      <c r="N74" s="476"/>
      <c r="O74" s="477"/>
      <c r="P74" s="477"/>
      <c r="Q74" s="478"/>
      <c r="R74" s="479"/>
      <c r="S74" s="982"/>
      <c r="T74" s="982"/>
      <c r="AG74" s="922"/>
    </row>
    <row r="75" spans="1:49" s="15" customFormat="1" ht="9" customHeight="1">
      <c r="A75" s="480"/>
      <c r="B75" s="481"/>
      <c r="C75" s="482"/>
      <c r="D75" s="467">
        <v>3</v>
      </c>
      <c r="E75" s="495" t="str">
        <f>UPPER(IF($D75="","",VLOOKUP($D75,'m kvalifikacije žrebna lista'!$A$7:$R$38,3)))</f>
        <v/>
      </c>
      <c r="F75" s="467"/>
      <c r="G75" s="506">
        <f>IF($D75="","",VLOOKUP($D75,'m kvalifikacije žrebna lista'!$A$7:$R$38,10))</f>
        <v>0</v>
      </c>
      <c r="H75" s="1001">
        <f>IF($D75="","",VLOOKUP($D75,'m kvalifikacije žrebna lista'!$A$7:$R$38,14))</f>
        <v>0</v>
      </c>
      <c r="I75" s="467" t="s">
        <v>5</v>
      </c>
      <c r="J75" s="465"/>
      <c r="K75" s="465"/>
      <c r="L75" s="465"/>
      <c r="M75" s="474"/>
      <c r="N75" s="472" t="s">
        <v>93</v>
      </c>
      <c r="O75" s="473"/>
      <c r="P75" s="473"/>
      <c r="Q75" s="473"/>
      <c r="R75" s="471"/>
      <c r="S75" s="982"/>
      <c r="T75" s="982"/>
      <c r="AG75" s="922"/>
    </row>
    <row r="76" spans="1:49" s="15" customFormat="1" ht="9" customHeight="1">
      <c r="A76" s="483"/>
      <c r="B76" s="484"/>
      <c r="C76" s="466"/>
      <c r="D76" s="467">
        <v>4</v>
      </c>
      <c r="E76" s="495" t="str">
        <f>UPPER(IF($D76="","",VLOOKUP($D76,'m kvalifikacije žrebna lista'!$A$7:$R$38,3)))</f>
        <v/>
      </c>
      <c r="F76" s="467"/>
      <c r="G76" s="506">
        <f>IF($D76="","",VLOOKUP($D76,'m kvalifikacije žrebna lista'!$A$7:$R$38,10))</f>
        <v>0</v>
      </c>
      <c r="H76" s="1001">
        <f>IF($D76="","",VLOOKUP($D76,'m kvalifikacije žrebna lista'!$A$7:$R$38,14))</f>
        <v>0</v>
      </c>
      <c r="I76" s="467" t="s">
        <v>6</v>
      </c>
      <c r="J76" s="465"/>
      <c r="K76" s="465"/>
      <c r="L76" s="465"/>
      <c r="M76" s="474"/>
      <c r="N76" s="465"/>
      <c r="O76" s="470"/>
      <c r="P76" s="470"/>
      <c r="Q76" s="465"/>
      <c r="R76" s="471"/>
      <c r="S76" s="982"/>
      <c r="T76" s="982"/>
      <c r="AG76" s="922"/>
    </row>
    <row r="77" spans="1:49" s="15" customFormat="1" ht="9" customHeight="1">
      <c r="A77" s="485"/>
      <c r="B77" s="486"/>
      <c r="C77" s="487"/>
      <c r="D77" s="467">
        <v>5</v>
      </c>
      <c r="E77" s="495" t="str">
        <f>UPPER(IF($D77="","",VLOOKUP($D77,'m kvalifikacije žrebna lista'!$A$7:$R$38,3)))</f>
        <v/>
      </c>
      <c r="F77" s="467"/>
      <c r="G77" s="506">
        <f>IF($D77="","",VLOOKUP($D77,'m kvalifikacije žrebna lista'!$A$7:$R$38,10))</f>
        <v>0</v>
      </c>
      <c r="H77" s="1001">
        <f>IF($D77="","",VLOOKUP($D77,'m kvalifikacije žrebna lista'!$A$7:$R$38,14))</f>
        <v>0</v>
      </c>
      <c r="I77" s="467" t="s">
        <v>7</v>
      </c>
      <c r="J77" s="465"/>
      <c r="K77" s="465"/>
      <c r="L77" s="465"/>
      <c r="M77" s="474"/>
      <c r="N77" s="478" t="s">
        <v>122</v>
      </c>
      <c r="O77" s="477"/>
      <c r="P77" s="477"/>
      <c r="Q77" s="478"/>
      <c r="R77" s="479"/>
      <c r="S77" s="982"/>
      <c r="T77" s="982"/>
      <c r="AG77" s="922"/>
    </row>
    <row r="78" spans="1:49" s="15" customFormat="1" ht="9" customHeight="1">
      <c r="A78" s="464"/>
      <c r="B78" s="465"/>
      <c r="C78" s="466"/>
      <c r="D78" s="467">
        <v>6</v>
      </c>
      <c r="E78" s="495" t="str">
        <f>UPPER(IF($D78="","",VLOOKUP($D78,'m kvalifikacije žrebna lista'!$A$7:$R$38,3)))</f>
        <v/>
      </c>
      <c r="F78" s="467"/>
      <c r="G78" s="506">
        <f>IF($D78="","",VLOOKUP($D78,'m kvalifikacije žrebna lista'!$A$7:$R$38,10))</f>
        <v>0</v>
      </c>
      <c r="H78" s="1001">
        <f>IF($D78="","",VLOOKUP($D78,'m kvalifikacije žrebna lista'!$A$7:$R$38,14))</f>
        <v>0</v>
      </c>
      <c r="I78" s="467" t="s">
        <v>8</v>
      </c>
      <c r="J78" s="465"/>
      <c r="K78" s="465"/>
      <c r="L78" s="465"/>
      <c r="M78" s="474"/>
      <c r="N78" s="472" t="s">
        <v>122</v>
      </c>
      <c r="O78" s="473"/>
      <c r="P78" s="473"/>
      <c r="Q78" s="473"/>
      <c r="R78" s="471"/>
      <c r="S78" s="982"/>
      <c r="T78" s="982"/>
      <c r="AG78" s="922"/>
    </row>
    <row r="79" spans="1:49" s="15" customFormat="1" ht="9" customHeight="1">
      <c r="A79" s="464"/>
      <c r="B79" s="465"/>
      <c r="C79" s="488"/>
      <c r="D79" s="467">
        <v>7</v>
      </c>
      <c r="E79" s="495" t="str">
        <f>UPPER(IF($D79="","",VLOOKUP($D79,'m kvalifikacije žrebna lista'!$A$7:$R$38,3)))</f>
        <v/>
      </c>
      <c r="F79" s="467"/>
      <c r="G79" s="506">
        <f>IF($D79="","",VLOOKUP($D79,'m kvalifikacije žrebna lista'!$A$7:$R$38,10))</f>
        <v>0</v>
      </c>
      <c r="H79" s="1001">
        <f>IF($D79="","",VLOOKUP($D79,'m kvalifikacije žrebna lista'!$A$7:$R$38,14))</f>
        <v>0</v>
      </c>
      <c r="I79" s="467" t="s">
        <v>9</v>
      </c>
      <c r="J79" s="465"/>
      <c r="K79" s="465"/>
      <c r="L79" s="465"/>
      <c r="M79" s="474"/>
      <c r="N79" s="465" t="s">
        <v>83</v>
      </c>
      <c r="O79" s="470"/>
      <c r="P79" s="470"/>
      <c r="Q79" s="1672">
        <f>'vnos podatkov'!$B$10</f>
        <v>0</v>
      </c>
      <c r="R79" s="1673"/>
      <c r="S79" s="982"/>
      <c r="T79" s="982"/>
      <c r="AG79" s="922"/>
    </row>
    <row r="80" spans="1:49" s="15" customFormat="1" ht="9" customHeight="1">
      <c r="A80" s="490"/>
      <c r="B80" s="478"/>
      <c r="C80" s="491"/>
      <c r="D80" s="492">
        <v>8</v>
      </c>
      <c r="E80" s="476" t="str">
        <f>UPPER(IF($D80="","",VLOOKUP($D80,'m kvalifikacije žrebna lista'!$A$7:$R$38,3)))</f>
        <v/>
      </c>
      <c r="F80" s="492"/>
      <c r="G80" s="845">
        <f>IF($D80="","",VLOOKUP($D80,'m kvalifikacije žrebna lista'!$A$7:$R$38,10))</f>
        <v>0</v>
      </c>
      <c r="H80" s="1002">
        <f>IF($D80="","",VLOOKUP($D80,'m kvalifikacije žrebna lista'!$A$7:$R$38,14))</f>
        <v>0</v>
      </c>
      <c r="I80" s="492" t="s">
        <v>10</v>
      </c>
      <c r="J80" s="478"/>
      <c r="K80" s="478"/>
      <c r="L80" s="478"/>
      <c r="M80" s="493"/>
      <c r="N80" s="478" t="s">
        <v>69</v>
      </c>
      <c r="O80" s="477"/>
      <c r="P80" s="477"/>
      <c r="Q80" s="1668">
        <f>'vnos podatkov'!$E$10</f>
        <v>0</v>
      </c>
      <c r="R80" s="1669"/>
      <c r="S80" s="982"/>
      <c r="T80" s="982"/>
      <c r="AG80" s="922"/>
    </row>
    <row r="81" ht="15.75" customHeight="1"/>
    <row r="82" ht="9" customHeight="1"/>
  </sheetData>
  <mergeCells count="5">
    <mergeCell ref="Q79:R79"/>
    <mergeCell ref="Q80:R80"/>
    <mergeCell ref="A74:C74"/>
    <mergeCell ref="Q63:R64"/>
    <mergeCell ref="Q72:R72"/>
  </mergeCells>
  <phoneticPr fontId="0" type="noConversion"/>
  <conditionalFormatting sqref="G7:G23 G31 G39 G47 G55 G63">
    <cfRule type="expression" dxfId="458" priority="1" stopIfTrue="1">
      <formula>AND($D7&lt;9,$C7&gt;0)</formula>
    </cfRule>
  </conditionalFormatting>
  <conditionalFormatting sqref="H63 F7 H7 F15 H15 F23 H23 H31 F31 F39 H39 H47 F47 F55 H55 F63">
    <cfRule type="expression" dxfId="457" priority="2" stopIfTrue="1">
      <formula>AND($D7&lt;17,$C7&gt;0)</formula>
    </cfRule>
  </conditionalFormatting>
  <conditionalFormatting sqref="L8 L12 N66 L20 L24 L28 L32 L36 L40 L44 L48 L52 L56 L60 L64 L68 N10 N18 N26 N34 N42 N50 N58 L16">
    <cfRule type="expression" dxfId="456" priority="3" stopIfTrue="1">
      <formula>K8="as"</formula>
    </cfRule>
    <cfRule type="expression" dxfId="455" priority="4" stopIfTrue="1">
      <formula>K8="bs"</formula>
    </cfRule>
  </conditionalFormatting>
  <conditionalFormatting sqref="J7 J9 J11 J13 J15 J17 J19 J21 J23 J25 J27 J29 J31 J33 J35 J37 J39 J41 J43 J45 J47 J49 J51 J53 J55 J57 J59 J61 J63 J65 J67 J69">
    <cfRule type="expression" dxfId="454" priority="5" stopIfTrue="1">
      <formula>I8="as"</formula>
    </cfRule>
    <cfRule type="expression" dxfId="453" priority="6" stopIfTrue="1">
      <formula>I8="bs"</formula>
    </cfRule>
  </conditionalFormatting>
  <conditionalFormatting sqref="B7:B70">
    <cfRule type="cellIs" dxfId="452" priority="7" stopIfTrue="1" operator="equal">
      <formula>"QA"</formula>
    </cfRule>
    <cfRule type="cellIs" dxfId="451" priority="8" stopIfTrue="1" operator="equal">
      <formula>"DA"</formula>
    </cfRule>
  </conditionalFormatting>
  <conditionalFormatting sqref="I8 I10 I12 I14 I16 I18 I20 I22 I24 I26 I28 I30 I32 I34 I36 I38 I40 I42 I44 I46 I48 I50 I52 I54 I56 I58 I60 I62 I64 I66 I68 I70 K68 K64 K60 K56 K52 K48 K44 K40 K36 K32 K28 K24 K20 K16 K12 K8 M10 M18 M26 M34 M42 M50 M58 M66">
    <cfRule type="expression" dxfId="450" priority="9" stopIfTrue="1">
      <formula>$N$1="CU"</formula>
    </cfRule>
  </conditionalFormatting>
  <conditionalFormatting sqref="F8:F14 H8:H14 F16:F22 H16:H22 E56:H62 F24:H30 E30 E48:H54 E32:H38 E40:H46 E64:H70">
    <cfRule type="expression" dxfId="449" priority="10" stopIfTrue="1">
      <formula>AND($D8&lt;17,$C8&gt;0)</formula>
    </cfRule>
  </conditionalFormatting>
  <conditionalFormatting sqref="L66 L10 L26 L34 L42 L50 L58 L18">
    <cfRule type="expression" dxfId="448" priority="11" stopIfTrue="1">
      <formula>AND($N$1="CU",L10="Sodnik")</formula>
    </cfRule>
    <cfRule type="expression" dxfId="447" priority="12" stopIfTrue="1">
      <formula>AND($N$1="CU",L10&lt;&gt;"Sodnik",M10&lt;&gt;"")</formula>
    </cfRule>
    <cfRule type="expression" dxfId="446" priority="13" stopIfTrue="1">
      <formula>AND($N$1="CU",L10&lt;&gt;"Sodnik")</formula>
    </cfRule>
  </conditionalFormatting>
  <conditionalFormatting sqref="D8:D14 D16:D22 D24:D30 D32:D38 D40:D46 D48:D54 D56:D62 D64:D70">
    <cfRule type="expression" dxfId="445" priority="14" stopIfTrue="1">
      <formula>$D8&gt;0</formula>
    </cfRule>
  </conditionalFormatting>
  <conditionalFormatting sqref="D7 D15 D23 D31 D39 D47 D55 D63">
    <cfRule type="expression" dxfId="444" priority="15" stopIfTrue="1">
      <formula>$D7&lt;&gt;""</formula>
    </cfRule>
  </conditionalFormatting>
  <dataValidations count="1">
    <dataValidation type="list" allowBlank="1" showInputMessage="1" sqref="L66 L10 L26 L34 L42 L50 L58 L18">
      <formula1>$U$7:$U$16</formula1>
    </dataValidation>
  </dataValidations>
  <printOptions horizontalCentered="1"/>
  <pageMargins left="0.35433070866141736" right="0.35433070866141736" top="0.35433070866141736" bottom="0.35433070866141736" header="0" footer="0"/>
  <pageSetup paperSize="9" scale="72" orientation="landscape" horizontalDpi="4294967293" verticalDpi="200" r:id="rId1"/>
  <headerFooter alignWithMargins="0"/>
  <rowBreaks count="1" manualBreakCount="1">
    <brk id="80" max="65535" man="1"/>
  </rowBreaks>
  <drawing r:id="rId2"/>
  <legacyDrawing r:id="rId3"/>
</worksheet>
</file>

<file path=xl/worksheets/sheet13.xml><?xml version="1.0" encoding="utf-8"?>
<worksheet xmlns="http://schemas.openxmlformats.org/spreadsheetml/2006/main" xmlns:r="http://schemas.openxmlformats.org/officeDocument/2006/relationships">
  <sheetPr codeName="Sheet18"/>
  <dimension ref="A1:AA135"/>
  <sheetViews>
    <sheetView showGridLines="0" showZeros="0" zoomScale="86" workbookViewId="0">
      <pane ySplit="6" topLeftCell="A7" activePane="bottomLeft" state="frozen"/>
      <selection activeCell="C42" sqref="C42"/>
      <selection pane="bottomLeft"/>
    </sheetView>
  </sheetViews>
  <sheetFormatPr defaultRowHeight="12.75"/>
  <cols>
    <col min="1" max="1" width="3.85546875" customWidth="1"/>
    <col min="2" max="2" width="6.7109375" customWidth="1"/>
    <col min="3" max="3" width="22.85546875" customWidth="1"/>
    <col min="4" max="4" width="21.85546875" customWidth="1"/>
    <col min="5" max="5" width="7.7109375" style="40" customWidth="1"/>
    <col min="6" max="6" width="12" style="410" customWidth="1"/>
    <col min="7" max="7" width="4.7109375" style="58" hidden="1" customWidth="1"/>
    <col min="8" max="9" width="3.85546875" style="58" hidden="1" customWidth="1"/>
    <col min="10" max="10" width="7.7109375" style="401" customWidth="1"/>
    <col min="11" max="11" width="7.7109375" style="40" customWidth="1"/>
    <col min="12" max="12" width="12.28515625" style="40" customWidth="1"/>
    <col min="13" max="13" width="4.140625" style="40" hidden="1" customWidth="1"/>
    <col min="14" max="14" width="5.85546875" style="40" customWidth="1"/>
    <col min="15" max="15" width="3.42578125" style="40" hidden="1" customWidth="1"/>
    <col min="16" max="16" width="7.5703125" style="40" customWidth="1"/>
    <col min="17" max="17" width="7.7109375" style="40" customWidth="1"/>
    <col min="18" max="18" width="7.7109375" style="177" customWidth="1"/>
    <col min="19" max="19" width="3.140625" style="40" hidden="1" customWidth="1"/>
    <col min="20" max="20" width="6.28515625" style="174" customWidth="1"/>
    <col min="21" max="23" width="2.42578125" style="174" customWidth="1"/>
  </cols>
  <sheetData>
    <row r="1" spans="1:27" ht="26.25">
      <c r="A1" s="49">
        <f>'vnos podatkov'!$A$6</f>
        <v>0</v>
      </c>
      <c r="B1" s="49"/>
      <c r="C1" s="50"/>
      <c r="D1" s="148"/>
      <c r="E1" s="151" t="s">
        <v>106</v>
      </c>
      <c r="G1" s="79"/>
      <c r="H1" s="65"/>
      <c r="I1" s="65"/>
      <c r="J1" s="51"/>
      <c r="K1" s="52"/>
      <c r="L1" s="52"/>
      <c r="M1" s="52"/>
      <c r="N1" s="52"/>
      <c r="O1" s="52"/>
      <c r="P1" s="52"/>
      <c r="Q1" s="52"/>
      <c r="R1" s="182"/>
      <c r="S1" s="52"/>
    </row>
    <row r="2" spans="1:27" ht="16.5" thickBot="1">
      <c r="A2" s="941">
        <f>'vnos podatkov'!$A$8</f>
        <v>0</v>
      </c>
      <c r="B2" s="53">
        <f>'vnos podatkov'!$B$8</f>
        <v>0</v>
      </c>
      <c r="C2" s="895">
        <f>'vnos podatkov'!$C$8</f>
        <v>0</v>
      </c>
      <c r="D2" s="46"/>
      <c r="E2" s="151" t="s">
        <v>82</v>
      </c>
      <c r="G2" s="59"/>
      <c r="H2" s="59"/>
      <c r="I2" s="59"/>
      <c r="J2" s="59"/>
      <c r="K2" s="59"/>
      <c r="L2" s="51"/>
      <c r="M2" s="51"/>
      <c r="N2" s="51"/>
      <c r="O2" s="51"/>
      <c r="P2" s="51"/>
      <c r="Q2" s="68"/>
      <c r="R2" s="1034"/>
      <c r="S2" s="375"/>
    </row>
    <row r="3" spans="1:27" s="2" customFormat="1" ht="13.5" thickBot="1">
      <c r="A3" s="656" t="s">
        <v>119</v>
      </c>
      <c r="B3" s="653"/>
      <c r="C3" s="653"/>
      <c r="D3" s="654"/>
      <c r="E3" s="19"/>
      <c r="F3" s="411"/>
      <c r="G3" s="80"/>
      <c r="H3" s="80"/>
      <c r="I3" s="80"/>
      <c r="J3" s="19"/>
      <c r="K3" s="81"/>
      <c r="L3" s="82"/>
      <c r="M3" s="69"/>
      <c r="N3" s="938"/>
      <c r="O3" s="83"/>
      <c r="P3" s="1665" t="s">
        <v>75</v>
      </c>
      <c r="Q3" s="1665"/>
      <c r="R3" s="1665"/>
      <c r="S3" s="374"/>
      <c r="T3" s="179"/>
      <c r="U3" s="180"/>
      <c r="V3" s="180"/>
      <c r="W3" s="180"/>
    </row>
    <row r="4" spans="1:27" s="2" customFormat="1">
      <c r="A4" s="42" t="s">
        <v>388</v>
      </c>
      <c r="B4" s="42"/>
      <c r="C4" s="153" t="s">
        <v>68</v>
      </c>
      <c r="D4" s="153" t="s">
        <v>76</v>
      </c>
      <c r="E4" s="42" t="s">
        <v>123</v>
      </c>
      <c r="F4" s="412"/>
      <c r="H4" s="84" t="s">
        <v>83</v>
      </c>
      <c r="I4" s="84"/>
      <c r="J4" s="41" t="s">
        <v>83</v>
      </c>
      <c r="K4" s="73"/>
      <c r="L4" s="43" t="s">
        <v>69</v>
      </c>
      <c r="M4" s="85"/>
      <c r="N4" s="938"/>
      <c r="O4" s="86"/>
      <c r="P4" s="1665"/>
      <c r="Q4" s="1665"/>
      <c r="R4" s="1665"/>
      <c r="S4" s="19"/>
      <c r="T4" s="179"/>
      <c r="U4" s="181"/>
      <c r="V4" s="181"/>
      <c r="W4" s="181"/>
    </row>
    <row r="5" spans="1:27" s="2" customFormat="1" ht="13.5" thickBot="1">
      <c r="A5" s="942">
        <f>'vnos podatkov'!$D$8</f>
        <v>0</v>
      </c>
      <c r="B5" s="942"/>
      <c r="C5" s="1011">
        <f>'vnos podatkov'!$A$10</f>
        <v>0</v>
      </c>
      <c r="D5" s="388">
        <f>'vnos podatkov'!$C$10</f>
        <v>0</v>
      </c>
      <c r="E5" s="631">
        <f>'vnos podatkov'!$D$10</f>
        <v>0</v>
      </c>
      <c r="F5" s="942"/>
      <c r="G5" s="631"/>
      <c r="H5" s="384">
        <f>'vnos podatkov'!$B$10</f>
        <v>0</v>
      </c>
      <c r="I5" s="384"/>
      <c r="J5" s="384">
        <f>'vnos podatkov'!$B$10</f>
        <v>0</v>
      </c>
      <c r="K5" s="1033"/>
      <c r="L5" s="382">
        <f>'vnos podatkov'!$E$10</f>
        <v>0</v>
      </c>
      <c r="M5" s="1031"/>
      <c r="N5" s="382"/>
      <c r="O5" s="382"/>
      <c r="P5" s="1665"/>
      <c r="Q5" s="1665"/>
      <c r="R5" s="1665"/>
      <c r="S5" s="178"/>
      <c r="T5" s="179"/>
      <c r="U5" s="181"/>
      <c r="V5" s="181"/>
      <c r="W5" s="181"/>
    </row>
    <row r="6" spans="1:27" s="373" customFormat="1" ht="34.5" customHeight="1" thickBot="1">
      <c r="A6" s="1014" t="s">
        <v>80</v>
      </c>
      <c r="B6" s="1014" t="s">
        <v>126</v>
      </c>
      <c r="C6" s="1014" t="s">
        <v>138</v>
      </c>
      <c r="D6" s="1014" t="s">
        <v>137</v>
      </c>
      <c r="E6" s="1014" t="s">
        <v>76</v>
      </c>
      <c r="F6" s="1015" t="s">
        <v>77</v>
      </c>
      <c r="G6" s="1014" t="s">
        <v>109</v>
      </c>
      <c r="H6" s="408"/>
      <c r="I6" s="408"/>
      <c r="J6" s="1016" t="s">
        <v>95</v>
      </c>
      <c r="K6" s="1014" t="s">
        <v>209</v>
      </c>
      <c r="L6" s="1014" t="s">
        <v>210</v>
      </c>
      <c r="M6" s="1017"/>
      <c r="N6" s="1014" t="s">
        <v>346</v>
      </c>
      <c r="O6" s="1017"/>
      <c r="P6" s="1014" t="s">
        <v>78</v>
      </c>
      <c r="Q6" s="1014" t="s">
        <v>84</v>
      </c>
      <c r="R6" s="1014" t="s">
        <v>96</v>
      </c>
      <c r="S6" s="376" t="s">
        <v>1</v>
      </c>
      <c r="T6" s="377"/>
      <c r="U6" s="377"/>
      <c r="V6" s="377"/>
      <c r="W6" s="377"/>
    </row>
    <row r="7" spans="1:27" s="11" customFormat="1" ht="18.95" customHeight="1">
      <c r="A7" s="1088">
        <v>1</v>
      </c>
      <c r="B7" s="1469"/>
      <c r="C7" s="1470"/>
      <c r="D7" s="1470"/>
      <c r="E7" s="1471"/>
      <c r="F7" s="1472"/>
      <c r="G7" s="1472"/>
      <c r="H7" s="1472"/>
      <c r="I7" s="1473"/>
      <c r="J7" s="1469"/>
      <c r="K7" s="1469"/>
      <c r="L7" s="1469"/>
      <c r="M7" s="1469"/>
      <c r="N7" s="1469"/>
      <c r="O7" s="445"/>
      <c r="P7" s="650"/>
      <c r="Q7" s="636"/>
      <c r="R7" s="636"/>
      <c r="S7" s="173"/>
      <c r="T7" s="175"/>
      <c r="U7" s="1487" t="s">
        <v>431</v>
      </c>
      <c r="V7" s="1498"/>
      <c r="W7" s="1498"/>
      <c r="X7" s="1491"/>
      <c r="Y7" s="1491"/>
      <c r="Z7" s="1491"/>
      <c r="AA7" s="1492"/>
    </row>
    <row r="8" spans="1:27" s="11" customFormat="1" ht="18.95" customHeight="1">
      <c r="A8" s="1089">
        <v>2</v>
      </c>
      <c r="B8" s="1469"/>
      <c r="C8" s="1470"/>
      <c r="D8" s="1470"/>
      <c r="E8" s="1471"/>
      <c r="F8" s="1472"/>
      <c r="G8" s="1472"/>
      <c r="H8" s="1472"/>
      <c r="I8" s="1473"/>
      <c r="J8" s="1469"/>
      <c r="K8" s="1469"/>
      <c r="L8" s="1469"/>
      <c r="M8" s="1469"/>
      <c r="N8" s="1469"/>
      <c r="O8" s="445"/>
      <c r="P8" s="445"/>
      <c r="Q8" s="636"/>
      <c r="R8" s="636"/>
      <c r="S8" s="413"/>
      <c r="T8" s="175"/>
      <c r="U8" s="1488" t="s">
        <v>437</v>
      </c>
      <c r="V8" s="175"/>
      <c r="W8" s="175"/>
      <c r="X8" s="1493"/>
      <c r="Y8" s="1493"/>
      <c r="Z8" s="1493"/>
      <c r="AA8" s="1494"/>
    </row>
    <row r="9" spans="1:27" s="11" customFormat="1" ht="18.95" customHeight="1">
      <c r="A9" s="1089">
        <v>3</v>
      </c>
      <c r="B9" s="1469"/>
      <c r="C9" s="1470"/>
      <c r="D9" s="1470"/>
      <c r="E9" s="1471"/>
      <c r="F9" s="1472"/>
      <c r="G9" s="1472"/>
      <c r="H9" s="1472"/>
      <c r="I9" s="1473"/>
      <c r="J9" s="1469"/>
      <c r="K9" s="1469"/>
      <c r="L9" s="1469"/>
      <c r="M9" s="1469"/>
      <c r="N9" s="1469"/>
      <c r="O9" s="445"/>
      <c r="P9" s="650"/>
      <c r="Q9" s="636"/>
      <c r="R9" s="636"/>
      <c r="S9" s="413"/>
      <c r="T9" s="175"/>
      <c r="U9" s="1488" t="s">
        <v>432</v>
      </c>
      <c r="V9" s="175"/>
      <c r="W9" s="175"/>
      <c r="X9" s="1493"/>
      <c r="Y9" s="1493"/>
      <c r="Z9" s="1493"/>
      <c r="AA9" s="1494"/>
    </row>
    <row r="10" spans="1:27" s="11" customFormat="1" ht="18.95" customHeight="1">
      <c r="A10" s="1089">
        <v>4</v>
      </c>
      <c r="B10" s="1469"/>
      <c r="C10" s="1470"/>
      <c r="D10" s="1470"/>
      <c r="E10" s="1471"/>
      <c r="F10" s="1472"/>
      <c r="G10" s="1472"/>
      <c r="H10" s="1472"/>
      <c r="I10" s="1473"/>
      <c r="J10" s="1469"/>
      <c r="K10" s="1469"/>
      <c r="L10" s="1469"/>
      <c r="M10" s="1469"/>
      <c r="N10" s="1469"/>
      <c r="O10" s="445"/>
      <c r="P10" s="445"/>
      <c r="Q10" s="636"/>
      <c r="R10" s="636"/>
      <c r="S10" s="413"/>
      <c r="T10" s="175"/>
      <c r="U10" s="1488" t="s">
        <v>438</v>
      </c>
      <c r="V10" s="175"/>
      <c r="W10" s="175"/>
      <c r="X10" s="1493"/>
      <c r="Y10" s="1493"/>
      <c r="Z10" s="1493"/>
      <c r="AA10" s="1494"/>
    </row>
    <row r="11" spans="1:27" s="11" customFormat="1" ht="21.75" customHeight="1">
      <c r="A11" s="1089">
        <v>5</v>
      </c>
      <c r="B11" s="1469"/>
      <c r="C11" s="1470"/>
      <c r="D11" s="1470"/>
      <c r="E11" s="1471"/>
      <c r="F11" s="1472"/>
      <c r="G11" s="1472"/>
      <c r="H11" s="1472"/>
      <c r="I11" s="1473"/>
      <c r="J11" s="1469"/>
      <c r="K11" s="1469"/>
      <c r="L11" s="1469"/>
      <c r="M11" s="1469"/>
      <c r="N11" s="1469"/>
      <c r="O11" s="445"/>
      <c r="P11" s="445"/>
      <c r="Q11" s="636"/>
      <c r="R11" s="636"/>
      <c r="S11" s="413"/>
      <c r="T11" s="175"/>
      <c r="U11" s="1489" t="s">
        <v>439</v>
      </c>
      <c r="V11" s="175"/>
      <c r="W11" s="175"/>
      <c r="X11" s="1493"/>
      <c r="Y11" s="1493"/>
      <c r="Z11" s="1493"/>
      <c r="AA11" s="1494"/>
    </row>
    <row r="12" spans="1:27" s="11" customFormat="1" ht="18.75" customHeight="1">
      <c r="A12" s="1089">
        <v>6</v>
      </c>
      <c r="B12" s="1469"/>
      <c r="C12" s="1470"/>
      <c r="D12" s="1470"/>
      <c r="E12" s="1471"/>
      <c r="F12" s="1472"/>
      <c r="G12" s="1472"/>
      <c r="H12" s="1472"/>
      <c r="I12" s="1473"/>
      <c r="J12" s="1469"/>
      <c r="K12" s="1469"/>
      <c r="L12" s="1469"/>
      <c r="M12" s="1469"/>
      <c r="N12" s="1469"/>
      <c r="O12" s="445"/>
      <c r="P12" s="445"/>
      <c r="Q12" s="636"/>
      <c r="R12" s="636"/>
      <c r="S12" s="413"/>
      <c r="T12" s="175"/>
      <c r="U12" s="1490" t="s">
        <v>436</v>
      </c>
      <c r="V12" s="1499"/>
      <c r="W12" s="1499"/>
      <c r="X12" s="1495"/>
      <c r="Y12" s="1495"/>
      <c r="Z12" s="1495"/>
      <c r="AA12" s="1496"/>
    </row>
    <row r="13" spans="1:27" s="11" customFormat="1" ht="18.95" customHeight="1">
      <c r="A13" s="1089">
        <v>7</v>
      </c>
      <c r="B13" s="1469"/>
      <c r="C13" s="1470"/>
      <c r="D13" s="1470"/>
      <c r="E13" s="1471"/>
      <c r="F13" s="1472"/>
      <c r="G13" s="1472"/>
      <c r="H13" s="1472"/>
      <c r="I13" s="1473"/>
      <c r="J13" s="1469"/>
      <c r="K13" s="1469"/>
      <c r="L13" s="1469"/>
      <c r="M13" s="1469"/>
      <c r="N13" s="1469"/>
      <c r="O13" s="445"/>
      <c r="P13" s="445"/>
      <c r="Q13" s="636"/>
      <c r="R13" s="636"/>
      <c r="S13" s="413"/>
      <c r="T13" s="175"/>
      <c r="U13" s="175"/>
      <c r="V13" s="175"/>
      <c r="W13" s="175"/>
    </row>
    <row r="14" spans="1:27" s="11" customFormat="1" ht="18.95" customHeight="1">
      <c r="A14" s="1089">
        <v>8</v>
      </c>
      <c r="B14" s="1469"/>
      <c r="C14" s="1470"/>
      <c r="D14" s="1470"/>
      <c r="E14" s="1471"/>
      <c r="F14" s="1472"/>
      <c r="G14" s="1472"/>
      <c r="H14" s="1472"/>
      <c r="I14" s="1473"/>
      <c r="J14" s="1469"/>
      <c r="K14" s="1469"/>
      <c r="L14" s="1469"/>
      <c r="M14" s="1469"/>
      <c r="N14" s="1469"/>
      <c r="O14" s="445"/>
      <c r="P14" s="445"/>
      <c r="Q14" s="636"/>
      <c r="R14" s="636"/>
      <c r="S14" s="413"/>
      <c r="T14" s="175"/>
      <c r="U14" s="175"/>
      <c r="V14" s="175"/>
      <c r="W14" s="175"/>
    </row>
    <row r="15" spans="1:27" s="11" customFormat="1" ht="18.95" customHeight="1">
      <c r="A15" s="1089">
        <v>9</v>
      </c>
      <c r="B15" s="1469"/>
      <c r="C15" s="1470"/>
      <c r="D15" s="1470"/>
      <c r="E15" s="1471"/>
      <c r="F15" s="1472"/>
      <c r="G15" s="1472"/>
      <c r="H15" s="1472"/>
      <c r="I15" s="1473"/>
      <c r="J15" s="1469"/>
      <c r="K15" s="1469"/>
      <c r="L15" s="1469"/>
      <c r="M15" s="1469"/>
      <c r="N15" s="1469"/>
      <c r="O15" s="445"/>
      <c r="P15" s="445"/>
      <c r="Q15" s="636"/>
      <c r="R15" s="636"/>
      <c r="S15" s="413"/>
      <c r="T15" s="175"/>
      <c r="U15" s="175"/>
      <c r="V15" s="175"/>
      <c r="W15" s="175"/>
    </row>
    <row r="16" spans="1:27" s="11" customFormat="1" ht="18.95" customHeight="1">
      <c r="A16" s="1089">
        <v>10</v>
      </c>
      <c r="B16" s="1469"/>
      <c r="C16" s="1470"/>
      <c r="D16" s="1470"/>
      <c r="E16" s="1471"/>
      <c r="F16" s="1472"/>
      <c r="G16" s="1472"/>
      <c r="H16" s="1472"/>
      <c r="I16" s="1473"/>
      <c r="J16" s="1469"/>
      <c r="K16" s="1469"/>
      <c r="L16" s="1469"/>
      <c r="M16" s="1469"/>
      <c r="N16" s="1469"/>
      <c r="O16" s="445"/>
      <c r="P16" s="445"/>
      <c r="Q16" s="636"/>
      <c r="R16" s="636"/>
      <c r="S16" s="413"/>
      <c r="T16" s="175"/>
      <c r="U16" s="175"/>
      <c r="V16" s="175"/>
      <c r="W16" s="175"/>
    </row>
    <row r="17" spans="1:23" s="11" customFormat="1" ht="18.95" customHeight="1">
      <c r="A17" s="1089">
        <v>11</v>
      </c>
      <c r="B17" s="1469"/>
      <c r="C17" s="1470"/>
      <c r="D17" s="1470"/>
      <c r="E17" s="1471"/>
      <c r="F17" s="1472"/>
      <c r="G17" s="1472"/>
      <c r="H17" s="1472"/>
      <c r="I17" s="1473"/>
      <c r="J17" s="1469"/>
      <c r="K17" s="1469"/>
      <c r="L17" s="1469"/>
      <c r="M17" s="1469"/>
      <c r="N17" s="1469"/>
      <c r="O17" s="445"/>
      <c r="P17" s="445"/>
      <c r="Q17" s="636"/>
      <c r="R17" s="636"/>
      <c r="S17" s="413"/>
      <c r="T17" s="175"/>
      <c r="U17" s="175"/>
      <c r="V17" s="175"/>
      <c r="W17" s="175"/>
    </row>
    <row r="18" spans="1:23" s="11" customFormat="1" ht="18.95" customHeight="1">
      <c r="A18" s="1089">
        <v>12</v>
      </c>
      <c r="B18" s="1469"/>
      <c r="C18" s="1470"/>
      <c r="D18" s="1470"/>
      <c r="E18" s="1471"/>
      <c r="F18" s="1472"/>
      <c r="G18" s="1472"/>
      <c r="H18" s="1472"/>
      <c r="I18" s="1473"/>
      <c r="J18" s="1469"/>
      <c r="K18" s="1469"/>
      <c r="L18" s="1469"/>
      <c r="M18" s="1469"/>
      <c r="N18" s="1469"/>
      <c r="O18" s="445"/>
      <c r="P18" s="445"/>
      <c r="Q18" s="636"/>
      <c r="R18" s="636"/>
      <c r="S18" s="413"/>
      <c r="T18" s="175"/>
      <c r="U18" s="175"/>
      <c r="V18" s="175"/>
      <c r="W18" s="175"/>
    </row>
    <row r="19" spans="1:23" s="11" customFormat="1" ht="18.95" customHeight="1">
      <c r="A19" s="1089">
        <v>13</v>
      </c>
      <c r="B19" s="1469"/>
      <c r="C19" s="1470"/>
      <c r="D19" s="1470"/>
      <c r="E19" s="1471"/>
      <c r="F19" s="1472"/>
      <c r="G19" s="1472"/>
      <c r="H19" s="1472"/>
      <c r="I19" s="1473"/>
      <c r="J19" s="1469"/>
      <c r="K19" s="1469"/>
      <c r="L19" s="1469"/>
      <c r="M19" s="1469"/>
      <c r="N19" s="1469"/>
      <c r="O19" s="445"/>
      <c r="P19" s="445"/>
      <c r="Q19" s="636"/>
      <c r="R19" s="636"/>
      <c r="S19" s="413"/>
      <c r="T19" s="175"/>
      <c r="U19" s="175"/>
      <c r="V19" s="175"/>
      <c r="W19" s="175"/>
    </row>
    <row r="20" spans="1:23" s="11" customFormat="1" ht="18.95" customHeight="1">
      <c r="A20" s="1089">
        <v>14</v>
      </c>
      <c r="B20" s="1469"/>
      <c r="C20" s="1470"/>
      <c r="D20" s="1470"/>
      <c r="E20" s="1471"/>
      <c r="F20" s="1472"/>
      <c r="G20" s="1472"/>
      <c r="H20" s="1472"/>
      <c r="I20" s="1473"/>
      <c r="J20" s="1469"/>
      <c r="K20" s="1469"/>
      <c r="L20" s="1469"/>
      <c r="M20" s="1469"/>
      <c r="N20" s="1469"/>
      <c r="O20" s="445"/>
      <c r="P20" s="445"/>
      <c r="Q20" s="636"/>
      <c r="R20" s="636"/>
      <c r="S20" s="413"/>
      <c r="T20" s="175"/>
      <c r="U20" s="175"/>
      <c r="V20" s="175"/>
      <c r="W20" s="175"/>
    </row>
    <row r="21" spans="1:23" s="11" customFormat="1" ht="18.95" customHeight="1">
      <c r="A21" s="1089">
        <v>15</v>
      </c>
      <c r="B21" s="1469"/>
      <c r="C21" s="1470"/>
      <c r="D21" s="1470"/>
      <c r="E21" s="1471"/>
      <c r="F21" s="1472"/>
      <c r="G21" s="1472"/>
      <c r="H21" s="1472"/>
      <c r="I21" s="1473"/>
      <c r="J21" s="1469"/>
      <c r="K21" s="1469"/>
      <c r="L21" s="1469"/>
      <c r="M21" s="1469"/>
      <c r="N21" s="1469"/>
      <c r="O21" s="445"/>
      <c r="P21" s="445"/>
      <c r="Q21" s="636"/>
      <c r="R21" s="636"/>
      <c r="S21" s="413"/>
      <c r="T21" s="175"/>
      <c r="U21" s="175"/>
      <c r="V21" s="175"/>
      <c r="W21" s="175"/>
    </row>
    <row r="22" spans="1:23" s="11" customFormat="1" ht="18.95" customHeight="1">
      <c r="A22" s="1089">
        <v>16</v>
      </c>
      <c r="B22" s="1469"/>
      <c r="C22" s="1470"/>
      <c r="D22" s="1470"/>
      <c r="E22" s="1471"/>
      <c r="F22" s="1472"/>
      <c r="G22" s="1472"/>
      <c r="H22" s="1472"/>
      <c r="I22" s="1473"/>
      <c r="J22" s="1469"/>
      <c r="K22" s="1469"/>
      <c r="L22" s="1469"/>
      <c r="M22" s="1469"/>
      <c r="N22" s="1469"/>
      <c r="O22" s="445"/>
      <c r="P22" s="445"/>
      <c r="Q22" s="636"/>
      <c r="R22" s="636"/>
      <c r="S22" s="413"/>
      <c r="T22" s="175"/>
      <c r="U22" s="175"/>
      <c r="V22" s="175"/>
      <c r="W22" s="175"/>
    </row>
    <row r="23" spans="1:23" s="11" customFormat="1" ht="18.95" customHeight="1">
      <c r="A23" s="1089">
        <v>17</v>
      </c>
      <c r="B23" s="1469"/>
      <c r="C23" s="1470"/>
      <c r="D23" s="1470"/>
      <c r="E23" s="1471"/>
      <c r="F23" s="1472"/>
      <c r="G23" s="1472"/>
      <c r="H23" s="1472"/>
      <c r="I23" s="1473"/>
      <c r="J23" s="1469"/>
      <c r="K23" s="1469"/>
      <c r="L23" s="1469"/>
      <c r="M23" s="1469"/>
      <c r="N23" s="1469"/>
      <c r="O23" s="445"/>
      <c r="P23" s="445"/>
      <c r="Q23" s="636"/>
      <c r="R23" s="636"/>
      <c r="S23" s="413"/>
      <c r="T23" s="175"/>
      <c r="U23" s="175"/>
      <c r="V23" s="175"/>
      <c r="W23" s="175"/>
    </row>
    <row r="24" spans="1:23" s="11" customFormat="1" ht="18.95" customHeight="1">
      <c r="A24" s="1089">
        <v>18</v>
      </c>
      <c r="B24" s="1469"/>
      <c r="C24" s="1470"/>
      <c r="D24" s="1470"/>
      <c r="E24" s="1471"/>
      <c r="F24" s="1472"/>
      <c r="G24" s="1472"/>
      <c r="H24" s="1472"/>
      <c r="I24" s="1473"/>
      <c r="J24" s="1469"/>
      <c r="K24" s="1469"/>
      <c r="L24" s="1469"/>
      <c r="M24" s="1469"/>
      <c r="N24" s="1469"/>
      <c r="O24" s="445"/>
      <c r="P24" s="445"/>
      <c r="Q24" s="636"/>
      <c r="R24" s="636"/>
      <c r="S24" s="413"/>
      <c r="T24" s="175"/>
      <c r="U24" s="175"/>
      <c r="V24" s="175"/>
      <c r="W24" s="175"/>
    </row>
    <row r="25" spans="1:23" s="11" customFormat="1" ht="18.95" customHeight="1">
      <c r="A25" s="1089">
        <v>19</v>
      </c>
      <c r="B25" s="1469"/>
      <c r="C25" s="1470"/>
      <c r="D25" s="1470"/>
      <c r="E25" s="1471"/>
      <c r="F25" s="1472"/>
      <c r="G25" s="1472"/>
      <c r="H25" s="1472"/>
      <c r="I25" s="1473"/>
      <c r="J25" s="1469"/>
      <c r="K25" s="1469"/>
      <c r="L25" s="1469"/>
      <c r="M25" s="1469"/>
      <c r="N25" s="1469"/>
      <c r="O25" s="445"/>
      <c r="P25" s="445"/>
      <c r="Q25" s="636"/>
      <c r="R25" s="636"/>
      <c r="S25" s="413"/>
      <c r="T25" s="175"/>
      <c r="U25" s="175"/>
      <c r="V25" s="175"/>
      <c r="W25" s="175"/>
    </row>
    <row r="26" spans="1:23" s="11" customFormat="1" ht="18.95" customHeight="1">
      <c r="A26" s="1089">
        <v>20</v>
      </c>
      <c r="B26" s="1469"/>
      <c r="C26" s="1470"/>
      <c r="D26" s="1470"/>
      <c r="E26" s="1471"/>
      <c r="F26" s="1472"/>
      <c r="G26" s="1472"/>
      <c r="H26" s="1472"/>
      <c r="I26" s="1473"/>
      <c r="J26" s="1469"/>
      <c r="K26" s="1469"/>
      <c r="L26" s="1469"/>
      <c r="M26" s="1469"/>
      <c r="N26" s="1469"/>
      <c r="O26" s="445"/>
      <c r="P26" s="445"/>
      <c r="Q26" s="636"/>
      <c r="R26" s="636"/>
      <c r="S26" s="413"/>
      <c r="T26" s="175"/>
      <c r="U26" s="175"/>
      <c r="V26" s="175"/>
      <c r="W26" s="175"/>
    </row>
    <row r="27" spans="1:23" s="11" customFormat="1" ht="18.95" customHeight="1">
      <c r="A27" s="1089">
        <v>21</v>
      </c>
      <c r="B27" s="1469"/>
      <c r="C27" s="1470"/>
      <c r="D27" s="1470"/>
      <c r="E27" s="1471"/>
      <c r="F27" s="1472"/>
      <c r="G27" s="1472"/>
      <c r="H27" s="1472"/>
      <c r="I27" s="1473"/>
      <c r="J27" s="1469"/>
      <c r="K27" s="1469"/>
      <c r="L27" s="1469"/>
      <c r="M27" s="1469"/>
      <c r="N27" s="1469"/>
      <c r="O27" s="445"/>
      <c r="P27" s="445"/>
      <c r="Q27" s="636"/>
      <c r="R27" s="636"/>
      <c r="S27" s="413"/>
      <c r="T27" s="175"/>
      <c r="U27" s="175"/>
      <c r="V27" s="175"/>
      <c r="W27" s="175"/>
    </row>
    <row r="28" spans="1:23" s="11" customFormat="1" ht="18.95" customHeight="1">
      <c r="A28" s="1089">
        <v>22</v>
      </c>
      <c r="B28" s="1469"/>
      <c r="C28" s="1470"/>
      <c r="D28" s="1470"/>
      <c r="E28" s="1471"/>
      <c r="F28" s="1472"/>
      <c r="G28" s="1472"/>
      <c r="H28" s="1472"/>
      <c r="I28" s="1473"/>
      <c r="J28" s="1469"/>
      <c r="K28" s="1469"/>
      <c r="L28" s="1469"/>
      <c r="M28" s="1469"/>
      <c r="N28" s="1469"/>
      <c r="O28" s="445"/>
      <c r="P28" s="445"/>
      <c r="Q28" s="636"/>
      <c r="R28" s="636"/>
      <c r="S28" s="413"/>
      <c r="T28" s="175"/>
      <c r="U28" s="175"/>
      <c r="V28" s="175"/>
      <c r="W28" s="175"/>
    </row>
    <row r="29" spans="1:23" s="11" customFormat="1" ht="18.95" customHeight="1">
      <c r="A29" s="1089">
        <v>23</v>
      </c>
      <c r="B29" s="1469"/>
      <c r="C29" s="1470"/>
      <c r="D29" s="1470"/>
      <c r="E29" s="1471"/>
      <c r="F29" s="1472"/>
      <c r="G29" s="1472"/>
      <c r="H29" s="1472"/>
      <c r="I29" s="1473"/>
      <c r="J29" s="1469"/>
      <c r="K29" s="1469"/>
      <c r="L29" s="1469"/>
      <c r="M29" s="1469"/>
      <c r="N29" s="1469"/>
      <c r="O29" s="445"/>
      <c r="P29" s="445"/>
      <c r="Q29" s="636"/>
      <c r="R29" s="636"/>
      <c r="S29" s="413"/>
      <c r="T29" s="175"/>
      <c r="U29" s="175"/>
      <c r="V29" s="175"/>
      <c r="W29" s="175"/>
    </row>
    <row r="30" spans="1:23" s="11" customFormat="1" ht="18.95" customHeight="1">
      <c r="A30" s="1089">
        <v>24</v>
      </c>
      <c r="B30" s="1469"/>
      <c r="C30" s="1470"/>
      <c r="D30" s="1470"/>
      <c r="E30" s="1471"/>
      <c r="F30" s="1472"/>
      <c r="G30" s="1472"/>
      <c r="H30" s="1472"/>
      <c r="I30" s="1473"/>
      <c r="J30" s="1469"/>
      <c r="K30" s="1469"/>
      <c r="L30" s="1469"/>
      <c r="M30" s="1469"/>
      <c r="N30" s="1469"/>
      <c r="O30" s="445"/>
      <c r="P30" s="445"/>
      <c r="Q30" s="636"/>
      <c r="R30" s="636"/>
      <c r="S30" s="413"/>
      <c r="T30" s="175"/>
      <c r="U30" s="175"/>
      <c r="V30" s="175"/>
      <c r="W30" s="175"/>
    </row>
    <row r="31" spans="1:23" s="11" customFormat="1" ht="18.95" customHeight="1">
      <c r="A31" s="1089">
        <v>25</v>
      </c>
      <c r="B31" s="1469"/>
      <c r="C31" s="1470"/>
      <c r="D31" s="1470"/>
      <c r="E31" s="1471"/>
      <c r="F31" s="1472"/>
      <c r="G31" s="1472"/>
      <c r="H31" s="1472"/>
      <c r="I31" s="1473"/>
      <c r="J31" s="1469"/>
      <c r="K31" s="1469"/>
      <c r="L31" s="1469"/>
      <c r="M31" s="1469"/>
      <c r="N31" s="1469"/>
      <c r="O31" s="445"/>
      <c r="P31" s="445"/>
      <c r="Q31" s="636"/>
      <c r="R31" s="636"/>
      <c r="S31" s="413"/>
      <c r="T31" s="175"/>
      <c r="U31" s="175"/>
      <c r="V31" s="175"/>
      <c r="W31" s="175"/>
    </row>
    <row r="32" spans="1:23" s="11" customFormat="1" ht="18.95" customHeight="1">
      <c r="A32" s="1089">
        <v>26</v>
      </c>
      <c r="B32" s="1469"/>
      <c r="C32" s="1470"/>
      <c r="D32" s="1470"/>
      <c r="E32" s="1471"/>
      <c r="F32" s="1472"/>
      <c r="G32" s="1472"/>
      <c r="H32" s="1472"/>
      <c r="I32" s="1473"/>
      <c r="J32" s="1469"/>
      <c r="K32" s="1469"/>
      <c r="L32" s="1469"/>
      <c r="M32" s="1469"/>
      <c r="N32" s="1469"/>
      <c r="O32" s="445"/>
      <c r="P32" s="445"/>
      <c r="Q32" s="636"/>
      <c r="R32" s="636"/>
      <c r="S32" s="413"/>
      <c r="T32" s="175"/>
      <c r="U32" s="175"/>
      <c r="V32" s="175"/>
      <c r="W32" s="175"/>
    </row>
    <row r="33" spans="1:23" s="11" customFormat="1" ht="18.95" customHeight="1">
      <c r="A33" s="1089">
        <v>27</v>
      </c>
      <c r="B33" s="1469"/>
      <c r="C33" s="1470"/>
      <c r="D33" s="1470"/>
      <c r="E33" s="1471"/>
      <c r="F33" s="1472"/>
      <c r="G33" s="1472"/>
      <c r="H33" s="1472"/>
      <c r="I33" s="1473"/>
      <c r="J33" s="1469"/>
      <c r="K33" s="1469"/>
      <c r="L33" s="1469"/>
      <c r="M33" s="1469"/>
      <c r="N33" s="1469"/>
      <c r="O33" s="445"/>
      <c r="P33" s="445"/>
      <c r="Q33" s="636"/>
      <c r="R33" s="636"/>
      <c r="S33" s="413"/>
      <c r="T33" s="175"/>
      <c r="U33" s="175"/>
      <c r="V33" s="175"/>
      <c r="W33" s="175"/>
    </row>
    <row r="34" spans="1:23" s="11" customFormat="1" ht="18.95" customHeight="1">
      <c r="A34" s="1089">
        <v>28</v>
      </c>
      <c r="B34" s="1469"/>
      <c r="C34" s="1470"/>
      <c r="D34" s="1470"/>
      <c r="E34" s="1471"/>
      <c r="F34" s="1472"/>
      <c r="G34" s="1472"/>
      <c r="H34" s="1472"/>
      <c r="I34" s="1473"/>
      <c r="J34" s="1469"/>
      <c r="K34" s="1469"/>
      <c r="L34" s="1469"/>
      <c r="M34" s="1469"/>
      <c r="N34" s="1469"/>
      <c r="O34" s="445"/>
      <c r="P34" s="445"/>
      <c r="Q34" s="636"/>
      <c r="R34" s="636"/>
      <c r="S34" s="409"/>
      <c r="T34" s="175"/>
      <c r="U34" s="175"/>
      <c r="V34" s="175"/>
      <c r="W34" s="175"/>
    </row>
    <row r="35" spans="1:23" s="11" customFormat="1" ht="18.95" customHeight="1">
      <c r="A35" s="1089">
        <v>29</v>
      </c>
      <c r="B35" s="1469"/>
      <c r="C35" s="1470"/>
      <c r="D35" s="1470"/>
      <c r="E35" s="1471"/>
      <c r="F35" s="1472"/>
      <c r="G35" s="1472"/>
      <c r="H35" s="1472"/>
      <c r="I35" s="1473"/>
      <c r="J35" s="1469"/>
      <c r="K35" s="1469"/>
      <c r="L35" s="1469"/>
      <c r="M35" s="1469"/>
      <c r="N35" s="1469"/>
      <c r="O35" s="445"/>
      <c r="P35" s="445"/>
      <c r="Q35" s="636"/>
      <c r="R35" s="636"/>
      <c r="S35" s="409"/>
      <c r="T35" s="175"/>
      <c r="U35" s="175"/>
      <c r="V35" s="175"/>
      <c r="W35" s="175"/>
    </row>
    <row r="36" spans="1:23" s="11" customFormat="1" ht="18.95" customHeight="1">
      <c r="A36" s="1089">
        <v>30</v>
      </c>
      <c r="B36" s="1469"/>
      <c r="C36" s="1470"/>
      <c r="D36" s="1470"/>
      <c r="E36" s="1471"/>
      <c r="F36" s="1472"/>
      <c r="G36" s="1472"/>
      <c r="H36" s="1472"/>
      <c r="I36" s="1474"/>
      <c r="J36" s="1469"/>
      <c r="K36" s="1469"/>
      <c r="L36" s="1469"/>
      <c r="M36" s="1469"/>
      <c r="N36" s="1469"/>
      <c r="O36" s="445"/>
      <c r="P36" s="445"/>
      <c r="Q36" s="636"/>
      <c r="R36" s="636"/>
      <c r="S36" s="413"/>
      <c r="T36" s="175"/>
      <c r="U36" s="175"/>
      <c r="V36" s="175"/>
      <c r="W36" s="175"/>
    </row>
    <row r="37" spans="1:23" s="150" customFormat="1" ht="18.95" customHeight="1">
      <c r="A37" s="1089">
        <v>31</v>
      </c>
      <c r="B37" s="1469"/>
      <c r="C37" s="1470"/>
      <c r="D37" s="1470"/>
      <c r="E37" s="1471"/>
      <c r="F37" s="1472"/>
      <c r="G37" s="1472"/>
      <c r="H37" s="1472"/>
      <c r="I37" s="1474"/>
      <c r="J37" s="1469"/>
      <c r="K37" s="1469"/>
      <c r="L37" s="1469"/>
      <c r="M37" s="1469"/>
      <c r="N37" s="1469"/>
      <c r="O37" s="445"/>
      <c r="P37" s="445"/>
      <c r="Q37" s="636"/>
      <c r="R37" s="636"/>
      <c r="S37" s="413"/>
      <c r="T37" s="175"/>
      <c r="U37" s="175"/>
      <c r="V37" s="175"/>
      <c r="W37" s="175"/>
    </row>
    <row r="38" spans="1:23" s="11" customFormat="1" ht="18.95" customHeight="1">
      <c r="A38" s="1089">
        <v>32</v>
      </c>
      <c r="B38" s="1469"/>
      <c r="C38" s="1470"/>
      <c r="D38" s="1470"/>
      <c r="E38" s="1471"/>
      <c r="F38" s="1472"/>
      <c r="G38" s="1472"/>
      <c r="H38" s="1472"/>
      <c r="I38" s="1473"/>
      <c r="J38" s="1469"/>
      <c r="K38" s="1469"/>
      <c r="L38" s="1469"/>
      <c r="M38" s="1469"/>
      <c r="N38" s="1469"/>
      <c r="O38" s="445"/>
      <c r="P38" s="445"/>
      <c r="Q38" s="636"/>
      <c r="R38" s="636"/>
      <c r="S38" s="413"/>
      <c r="T38" s="175"/>
      <c r="U38" s="175"/>
      <c r="V38" s="175"/>
      <c r="W38" s="175"/>
    </row>
    <row r="39" spans="1:23" s="11" customFormat="1" ht="18.95" customHeight="1">
      <c r="A39" s="1089">
        <v>33</v>
      </c>
      <c r="B39" s="1469"/>
      <c r="C39" s="1470"/>
      <c r="D39" s="1470"/>
      <c r="E39" s="1471"/>
      <c r="F39" s="1472"/>
      <c r="G39" s="1472"/>
      <c r="H39" s="1472"/>
      <c r="I39" s="1473"/>
      <c r="J39" s="1469"/>
      <c r="K39" s="1469"/>
      <c r="L39" s="1469"/>
      <c r="M39" s="1469"/>
      <c r="N39" s="1469"/>
      <c r="O39" s="445"/>
      <c r="P39" s="445"/>
      <c r="Q39" s="446"/>
      <c r="R39" s="636"/>
      <c r="S39" s="413"/>
      <c r="T39" s="175"/>
      <c r="U39" s="175"/>
      <c r="V39" s="175"/>
      <c r="W39" s="175"/>
    </row>
    <row r="40" spans="1:23" s="11" customFormat="1" ht="18.95" customHeight="1">
      <c r="A40" s="1089">
        <v>34</v>
      </c>
      <c r="B40" s="1469"/>
      <c r="C40" s="1470"/>
      <c r="D40" s="1470"/>
      <c r="E40" s="1471"/>
      <c r="F40" s="1472"/>
      <c r="G40" s="1472"/>
      <c r="H40" s="1472"/>
      <c r="I40" s="1473"/>
      <c r="J40" s="1469"/>
      <c r="K40" s="1469"/>
      <c r="L40" s="1469"/>
      <c r="M40" s="1469"/>
      <c r="N40" s="1469"/>
      <c r="O40" s="445"/>
      <c r="P40" s="445"/>
      <c r="Q40" s="446"/>
      <c r="R40" s="636"/>
      <c r="S40" s="413"/>
      <c r="T40" s="175"/>
      <c r="U40" s="175"/>
      <c r="V40" s="175"/>
      <c r="W40" s="175"/>
    </row>
    <row r="41" spans="1:23" s="11" customFormat="1" ht="18.95" customHeight="1">
      <c r="A41" s="1089">
        <v>35</v>
      </c>
      <c r="B41" s="1469"/>
      <c r="C41" s="1470"/>
      <c r="D41" s="1470"/>
      <c r="E41" s="1471"/>
      <c r="F41" s="1472"/>
      <c r="G41" s="1472"/>
      <c r="H41" s="1472"/>
      <c r="I41" s="1473"/>
      <c r="J41" s="1469"/>
      <c r="K41" s="1469"/>
      <c r="L41" s="1469"/>
      <c r="M41" s="1469"/>
      <c r="N41" s="1469"/>
      <c r="O41" s="445"/>
      <c r="P41" s="445"/>
      <c r="Q41" s="446"/>
      <c r="R41" s="636"/>
      <c r="S41" s="413"/>
      <c r="T41" s="175"/>
      <c r="U41" s="175"/>
      <c r="V41" s="175"/>
      <c r="W41" s="175"/>
    </row>
    <row r="42" spans="1:23" s="11" customFormat="1" ht="18.95" customHeight="1">
      <c r="A42" s="1089">
        <v>36</v>
      </c>
      <c r="B42" s="1469"/>
      <c r="C42" s="1470"/>
      <c r="D42" s="1470"/>
      <c r="E42" s="1471"/>
      <c r="F42" s="1472"/>
      <c r="G42" s="1472"/>
      <c r="H42" s="1472"/>
      <c r="I42" s="1473"/>
      <c r="J42" s="1469"/>
      <c r="K42" s="1469"/>
      <c r="L42" s="1469"/>
      <c r="M42" s="1469"/>
      <c r="N42" s="1469"/>
      <c r="O42" s="445"/>
      <c r="P42" s="445"/>
      <c r="Q42" s="446"/>
      <c r="R42" s="636"/>
      <c r="S42" s="413"/>
      <c r="T42" s="175"/>
      <c r="U42" s="175"/>
      <c r="V42" s="175"/>
      <c r="W42" s="175"/>
    </row>
    <row r="43" spans="1:23" s="11" customFormat="1" ht="18.95" customHeight="1">
      <c r="A43" s="1089">
        <v>37</v>
      </c>
      <c r="B43" s="1469"/>
      <c r="C43" s="1475"/>
      <c r="D43" s="1475"/>
      <c r="E43" s="1476"/>
      <c r="F43" s="1477"/>
      <c r="G43" s="1477"/>
      <c r="H43" s="1477"/>
      <c r="I43" s="1474"/>
      <c r="J43" s="1469"/>
      <c r="K43" s="1469"/>
      <c r="L43" s="1469"/>
      <c r="M43" s="1469"/>
      <c r="N43" s="1469"/>
      <c r="O43" s="445"/>
      <c r="P43" s="445"/>
      <c r="Q43" s="446"/>
      <c r="R43" s="636"/>
      <c r="S43" s="413"/>
      <c r="T43" s="175"/>
      <c r="U43" s="175"/>
      <c r="V43" s="175"/>
      <c r="W43" s="175"/>
    </row>
    <row r="44" spans="1:23" s="11" customFormat="1" ht="18.95" customHeight="1">
      <c r="A44" s="1089">
        <v>38</v>
      </c>
      <c r="B44" s="1469"/>
      <c r="C44" s="1470"/>
      <c r="D44" s="1470"/>
      <c r="E44" s="1471"/>
      <c r="F44" s="1472"/>
      <c r="G44" s="1472"/>
      <c r="H44" s="1472"/>
      <c r="I44" s="1473"/>
      <c r="J44" s="1469"/>
      <c r="K44" s="1469"/>
      <c r="L44" s="1469"/>
      <c r="M44" s="1469"/>
      <c r="N44" s="1469"/>
      <c r="O44" s="445"/>
      <c r="P44" s="445"/>
      <c r="Q44" s="446"/>
      <c r="R44" s="636"/>
      <c r="S44" s="413"/>
      <c r="T44" s="175"/>
      <c r="U44" s="175"/>
      <c r="V44" s="175"/>
      <c r="W44" s="175"/>
    </row>
    <row r="45" spans="1:23" s="11" customFormat="1" ht="18.95" customHeight="1">
      <c r="A45" s="1089">
        <v>39</v>
      </c>
      <c r="B45" s="446"/>
      <c r="C45" s="440"/>
      <c r="D45" s="440"/>
      <c r="E45" s="441"/>
      <c r="F45" s="444"/>
      <c r="G45" s="650"/>
      <c r="H45" s="650"/>
      <c r="I45" s="650"/>
      <c r="J45" s="446"/>
      <c r="K45" s="1411"/>
      <c r="L45" s="446"/>
      <c r="M45" s="446"/>
      <c r="N45" s="446"/>
      <c r="O45" s="446"/>
      <c r="P45" s="1411"/>
      <c r="Q45" s="446"/>
      <c r="R45" s="436"/>
      <c r="S45" s="413"/>
      <c r="T45" s="175"/>
      <c r="U45" s="175"/>
      <c r="V45" s="175"/>
      <c r="W45" s="175"/>
    </row>
    <row r="46" spans="1:23" s="11" customFormat="1" ht="18.95" customHeight="1">
      <c r="A46" s="1089">
        <v>40</v>
      </c>
      <c r="B46" s="446"/>
      <c r="C46" s="440"/>
      <c r="D46" s="440"/>
      <c r="E46" s="441"/>
      <c r="F46" s="444"/>
      <c r="G46" s="650"/>
      <c r="H46" s="650"/>
      <c r="I46" s="650"/>
      <c r="J46" s="446"/>
      <c r="K46" s="1411"/>
      <c r="L46" s="446"/>
      <c r="M46" s="446"/>
      <c r="N46" s="446"/>
      <c r="O46" s="446"/>
      <c r="P46" s="1411"/>
      <c r="Q46" s="446"/>
      <c r="R46" s="436"/>
      <c r="S46" s="413"/>
      <c r="T46" s="175"/>
      <c r="U46" s="175"/>
      <c r="V46" s="175"/>
      <c r="W46" s="175"/>
    </row>
    <row r="47" spans="1:23" s="11" customFormat="1" ht="18.95" customHeight="1">
      <c r="A47" s="1089">
        <v>41</v>
      </c>
      <c r="B47" s="446"/>
      <c r="C47" s="440"/>
      <c r="D47" s="440"/>
      <c r="E47" s="441"/>
      <c r="F47" s="444"/>
      <c r="G47" s="650"/>
      <c r="H47" s="650"/>
      <c r="I47" s="650"/>
      <c r="J47" s="446"/>
      <c r="K47" s="1411"/>
      <c r="L47" s="446"/>
      <c r="M47" s="446"/>
      <c r="N47" s="446"/>
      <c r="O47" s="446"/>
      <c r="P47" s="1411"/>
      <c r="Q47" s="446"/>
      <c r="R47" s="436"/>
      <c r="S47" s="409"/>
      <c r="T47" s="175"/>
      <c r="U47" s="175"/>
      <c r="V47" s="175"/>
      <c r="W47" s="175"/>
    </row>
    <row r="48" spans="1:23" s="11" customFormat="1" ht="18.95" customHeight="1">
      <c r="A48" s="1089">
        <v>42</v>
      </c>
      <c r="B48" s="446"/>
      <c r="C48" s="440"/>
      <c r="D48" s="440"/>
      <c r="E48" s="441"/>
      <c r="F48" s="444"/>
      <c r="G48" s="650"/>
      <c r="H48" s="650"/>
      <c r="I48" s="650"/>
      <c r="J48" s="446"/>
      <c r="K48" s="1411"/>
      <c r="L48" s="446"/>
      <c r="M48" s="446"/>
      <c r="N48" s="446"/>
      <c r="O48" s="446"/>
      <c r="P48" s="1411"/>
      <c r="Q48" s="446"/>
      <c r="R48" s="436"/>
      <c r="S48" s="409"/>
      <c r="T48" s="175"/>
      <c r="U48" s="175"/>
      <c r="V48" s="175"/>
      <c r="W48" s="175"/>
    </row>
    <row r="49" spans="1:23" s="11" customFormat="1" ht="18.95" customHeight="1">
      <c r="A49" s="1089">
        <v>43</v>
      </c>
      <c r="B49" s="446"/>
      <c r="C49" s="440"/>
      <c r="D49" s="440"/>
      <c r="E49" s="441"/>
      <c r="F49" s="444"/>
      <c r="G49" s="650"/>
      <c r="H49" s="650"/>
      <c r="I49" s="650"/>
      <c r="J49" s="446"/>
      <c r="K49" s="1411"/>
      <c r="L49" s="446"/>
      <c r="M49" s="446"/>
      <c r="N49" s="446"/>
      <c r="O49" s="446"/>
      <c r="P49" s="1411"/>
      <c r="Q49" s="446"/>
      <c r="R49" s="436"/>
      <c r="S49" s="409"/>
      <c r="T49" s="175"/>
      <c r="U49" s="175"/>
      <c r="V49" s="175"/>
      <c r="W49" s="175"/>
    </row>
    <row r="50" spans="1:23" s="11" customFormat="1" ht="18.95" customHeight="1">
      <c r="A50" s="1089">
        <v>44</v>
      </c>
      <c r="B50" s="446"/>
      <c r="C50" s="440"/>
      <c r="D50" s="440"/>
      <c r="E50" s="441"/>
      <c r="F50" s="444"/>
      <c r="G50" s="650"/>
      <c r="H50" s="650"/>
      <c r="I50" s="650"/>
      <c r="J50" s="446"/>
      <c r="K50" s="1411"/>
      <c r="L50" s="446"/>
      <c r="M50" s="446"/>
      <c r="N50" s="446"/>
      <c r="O50" s="446"/>
      <c r="P50" s="1411"/>
      <c r="Q50" s="446"/>
      <c r="R50" s="436"/>
      <c r="S50" s="409"/>
      <c r="T50" s="175"/>
      <c r="U50" s="175"/>
      <c r="V50" s="175"/>
      <c r="W50" s="175"/>
    </row>
    <row r="51" spans="1:23" s="11" customFormat="1" ht="18.95" customHeight="1">
      <c r="A51" s="1089">
        <v>45</v>
      </c>
      <c r="B51" s="446"/>
      <c r="C51" s="440"/>
      <c r="D51" s="440"/>
      <c r="E51" s="441"/>
      <c r="F51" s="444"/>
      <c r="G51" s="650"/>
      <c r="H51" s="650"/>
      <c r="I51" s="650"/>
      <c r="J51" s="446"/>
      <c r="K51" s="1411"/>
      <c r="L51" s="446"/>
      <c r="M51" s="446"/>
      <c r="N51" s="446"/>
      <c r="O51" s="446"/>
      <c r="P51" s="1411"/>
      <c r="Q51" s="446"/>
      <c r="R51" s="436"/>
      <c r="S51" s="409"/>
      <c r="T51" s="175"/>
      <c r="U51" s="175"/>
      <c r="V51" s="175"/>
      <c r="W51" s="175"/>
    </row>
    <row r="52" spans="1:23" s="11" customFormat="1" ht="18.95" customHeight="1">
      <c r="A52" s="1089">
        <v>46</v>
      </c>
      <c r="B52" s="446"/>
      <c r="C52" s="440"/>
      <c r="D52" s="440"/>
      <c r="E52" s="441"/>
      <c r="F52" s="444"/>
      <c r="G52" s="650"/>
      <c r="H52" s="650"/>
      <c r="I52" s="650"/>
      <c r="J52" s="446"/>
      <c r="K52" s="1411"/>
      <c r="L52" s="446"/>
      <c r="M52" s="446"/>
      <c r="N52" s="446"/>
      <c r="O52" s="446"/>
      <c r="P52" s="1411"/>
      <c r="Q52" s="446"/>
      <c r="R52" s="436"/>
      <c r="S52" s="409"/>
      <c r="T52" s="175"/>
      <c r="U52" s="175"/>
      <c r="V52" s="175"/>
      <c r="W52" s="175"/>
    </row>
    <row r="53" spans="1:23" s="11" customFormat="1" ht="18.95" customHeight="1">
      <c r="A53" s="1089">
        <v>47</v>
      </c>
      <c r="B53" s="446"/>
      <c r="C53" s="440"/>
      <c r="D53" s="440"/>
      <c r="E53" s="441"/>
      <c r="F53" s="444"/>
      <c r="G53" s="650"/>
      <c r="H53" s="650"/>
      <c r="I53" s="650"/>
      <c r="J53" s="446"/>
      <c r="K53" s="1411"/>
      <c r="L53" s="446"/>
      <c r="M53" s="446"/>
      <c r="N53" s="446"/>
      <c r="O53" s="446"/>
      <c r="P53" s="1411"/>
      <c r="Q53" s="446"/>
      <c r="R53" s="436"/>
      <c r="S53" s="409"/>
      <c r="T53" s="175"/>
      <c r="U53" s="175"/>
      <c r="V53" s="175"/>
      <c r="W53" s="175"/>
    </row>
    <row r="54" spans="1:23" s="11" customFormat="1" ht="18.95" customHeight="1">
      <c r="A54" s="1089">
        <v>48</v>
      </c>
      <c r="B54" s="446"/>
      <c r="C54" s="440"/>
      <c r="D54" s="440"/>
      <c r="E54" s="441"/>
      <c r="F54" s="444"/>
      <c r="G54" s="650"/>
      <c r="H54" s="650"/>
      <c r="I54" s="650"/>
      <c r="J54" s="446"/>
      <c r="K54" s="1411"/>
      <c r="L54" s="446"/>
      <c r="M54" s="446"/>
      <c r="N54" s="446"/>
      <c r="O54" s="446"/>
      <c r="P54" s="1411"/>
      <c r="Q54" s="446"/>
      <c r="R54" s="446"/>
      <c r="S54" s="409"/>
      <c r="T54" s="175"/>
      <c r="U54" s="175"/>
      <c r="V54" s="175"/>
      <c r="W54" s="175"/>
    </row>
    <row r="55" spans="1:23" s="11" customFormat="1" ht="18.95" customHeight="1">
      <c r="A55" s="1089">
        <v>49</v>
      </c>
      <c r="B55" s="446"/>
      <c r="C55" s="440"/>
      <c r="D55" s="440"/>
      <c r="E55" s="441"/>
      <c r="F55" s="444"/>
      <c r="G55" s="650"/>
      <c r="H55" s="650"/>
      <c r="I55" s="650"/>
      <c r="J55" s="446"/>
      <c r="K55" s="1411"/>
      <c r="L55" s="446"/>
      <c r="M55" s="446"/>
      <c r="N55" s="446"/>
      <c r="O55" s="446"/>
      <c r="P55" s="1411"/>
      <c r="Q55" s="446"/>
      <c r="R55" s="446"/>
      <c r="S55" s="409"/>
      <c r="T55" s="175"/>
      <c r="U55" s="175"/>
      <c r="V55" s="175"/>
      <c r="W55" s="175"/>
    </row>
    <row r="56" spans="1:23" s="11" customFormat="1" ht="18.95" customHeight="1">
      <c r="A56" s="1089">
        <v>50</v>
      </c>
      <c r="B56" s="446"/>
      <c r="C56" s="440"/>
      <c r="D56" s="440"/>
      <c r="E56" s="441"/>
      <c r="F56" s="444"/>
      <c r="G56" s="650"/>
      <c r="H56" s="650"/>
      <c r="I56" s="650"/>
      <c r="J56" s="446"/>
      <c r="K56" s="1411"/>
      <c r="L56" s="446"/>
      <c r="M56" s="446"/>
      <c r="N56" s="446"/>
      <c r="O56" s="446"/>
      <c r="P56" s="1411"/>
      <c r="Q56" s="446"/>
      <c r="R56" s="446"/>
      <c r="S56" s="409"/>
      <c r="T56" s="175"/>
      <c r="U56" s="175"/>
      <c r="V56" s="175"/>
      <c r="W56" s="175"/>
    </row>
    <row r="57" spans="1:23" s="11" customFormat="1" ht="18.95" customHeight="1">
      <c r="A57" s="1089">
        <v>51</v>
      </c>
      <c r="B57" s="446"/>
      <c r="C57" s="440"/>
      <c r="D57" s="440"/>
      <c r="E57" s="441"/>
      <c r="F57" s="444"/>
      <c r="G57" s="650"/>
      <c r="H57" s="650"/>
      <c r="I57" s="650"/>
      <c r="J57" s="446"/>
      <c r="K57" s="1411"/>
      <c r="L57" s="446"/>
      <c r="M57" s="446"/>
      <c r="N57" s="446"/>
      <c r="O57" s="446"/>
      <c r="P57" s="1411"/>
      <c r="Q57" s="446"/>
      <c r="R57" s="446"/>
      <c r="S57" s="409"/>
      <c r="T57" s="175"/>
      <c r="U57" s="175"/>
      <c r="V57" s="175"/>
      <c r="W57" s="175"/>
    </row>
    <row r="58" spans="1:23" s="11" customFormat="1" ht="18.95" customHeight="1">
      <c r="A58" s="1089">
        <v>52</v>
      </c>
      <c r="B58" s="446"/>
      <c r="C58" s="440"/>
      <c r="D58" s="440"/>
      <c r="E58" s="441"/>
      <c r="F58" s="444"/>
      <c r="G58" s="650"/>
      <c r="H58" s="650"/>
      <c r="I58" s="650"/>
      <c r="J58" s="446"/>
      <c r="K58" s="1411"/>
      <c r="L58" s="446"/>
      <c r="M58" s="446"/>
      <c r="N58" s="446"/>
      <c r="O58" s="446"/>
      <c r="P58" s="1411"/>
      <c r="Q58" s="446"/>
      <c r="R58" s="446"/>
      <c r="S58" s="409"/>
      <c r="T58" s="175"/>
      <c r="U58" s="175"/>
      <c r="V58" s="175"/>
      <c r="W58" s="175"/>
    </row>
    <row r="59" spans="1:23" s="11" customFormat="1" ht="18.95" customHeight="1">
      <c r="A59" s="1089">
        <v>53</v>
      </c>
      <c r="B59" s="446"/>
      <c r="C59" s="440"/>
      <c r="D59" s="440"/>
      <c r="E59" s="441"/>
      <c r="F59" s="444"/>
      <c r="G59" s="650"/>
      <c r="H59" s="650"/>
      <c r="I59" s="650"/>
      <c r="J59" s="446"/>
      <c r="K59" s="1411"/>
      <c r="L59" s="446"/>
      <c r="M59" s="446"/>
      <c r="N59" s="446"/>
      <c r="O59" s="446"/>
      <c r="P59" s="1411"/>
      <c r="Q59" s="446"/>
      <c r="R59" s="446"/>
      <c r="S59" s="409"/>
      <c r="T59" s="175"/>
      <c r="U59" s="175"/>
      <c r="V59" s="175"/>
      <c r="W59" s="175"/>
    </row>
    <row r="60" spans="1:23" s="11" customFormat="1" ht="18.95" customHeight="1">
      <c r="A60" s="1089">
        <v>54</v>
      </c>
      <c r="B60" s="446"/>
      <c r="C60" s="440"/>
      <c r="D60" s="440"/>
      <c r="E60" s="441"/>
      <c r="F60" s="444"/>
      <c r="G60" s="650"/>
      <c r="H60" s="650"/>
      <c r="I60" s="650"/>
      <c r="J60" s="446"/>
      <c r="K60" s="1411"/>
      <c r="L60" s="446"/>
      <c r="M60" s="446"/>
      <c r="N60" s="446"/>
      <c r="O60" s="446"/>
      <c r="P60" s="1411"/>
      <c r="Q60" s="446"/>
      <c r="R60" s="446"/>
      <c r="S60" s="409"/>
      <c r="T60" s="175"/>
      <c r="U60" s="175"/>
      <c r="V60" s="175"/>
      <c r="W60" s="175"/>
    </row>
    <row r="61" spans="1:23" s="11" customFormat="1" ht="18.95" customHeight="1">
      <c r="A61" s="1089">
        <v>55</v>
      </c>
      <c r="B61" s="446"/>
      <c r="C61" s="440"/>
      <c r="D61" s="440"/>
      <c r="E61" s="441"/>
      <c r="F61" s="444"/>
      <c r="G61" s="650"/>
      <c r="H61" s="650"/>
      <c r="I61" s="650"/>
      <c r="J61" s="446"/>
      <c r="K61" s="1411"/>
      <c r="L61" s="446"/>
      <c r="M61" s="446"/>
      <c r="N61" s="446"/>
      <c r="O61" s="446"/>
      <c r="P61" s="1411"/>
      <c r="Q61" s="446"/>
      <c r="R61" s="446"/>
      <c r="S61" s="409"/>
      <c r="T61" s="175"/>
      <c r="U61" s="175"/>
      <c r="V61" s="175"/>
      <c r="W61" s="175"/>
    </row>
    <row r="62" spans="1:23" s="11" customFormat="1" ht="18.95" customHeight="1">
      <c r="A62" s="1089">
        <v>56</v>
      </c>
      <c r="B62" s="446"/>
      <c r="C62" s="440"/>
      <c r="D62" s="440"/>
      <c r="E62" s="441"/>
      <c r="F62" s="444"/>
      <c r="G62" s="650"/>
      <c r="H62" s="650"/>
      <c r="I62" s="650"/>
      <c r="J62" s="446"/>
      <c r="K62" s="1411"/>
      <c r="L62" s="446"/>
      <c r="M62" s="446"/>
      <c r="N62" s="446"/>
      <c r="O62" s="446"/>
      <c r="P62" s="1411"/>
      <c r="Q62" s="446"/>
      <c r="R62" s="446"/>
      <c r="S62" s="409"/>
      <c r="T62" s="175"/>
      <c r="U62" s="175"/>
      <c r="V62" s="175"/>
      <c r="W62" s="175"/>
    </row>
    <row r="63" spans="1:23" s="11" customFormat="1" ht="18.95" customHeight="1">
      <c r="A63" s="1089">
        <v>57</v>
      </c>
      <c r="B63" s="446"/>
      <c r="C63" s="440"/>
      <c r="D63" s="440"/>
      <c r="E63" s="441"/>
      <c r="F63" s="444"/>
      <c r="G63" s="650"/>
      <c r="H63" s="650"/>
      <c r="I63" s="650"/>
      <c r="J63" s="446"/>
      <c r="K63" s="1411"/>
      <c r="L63" s="446"/>
      <c r="M63" s="446"/>
      <c r="N63" s="446"/>
      <c r="O63" s="446"/>
      <c r="P63" s="1411"/>
      <c r="Q63" s="446"/>
      <c r="R63" s="446"/>
      <c r="S63" s="409"/>
      <c r="T63" s="175"/>
      <c r="U63" s="175"/>
      <c r="V63" s="175"/>
      <c r="W63" s="175"/>
    </row>
    <row r="64" spans="1:23" s="11" customFormat="1" ht="18.95" customHeight="1">
      <c r="A64" s="1089">
        <v>58</v>
      </c>
      <c r="B64" s="446"/>
      <c r="C64" s="440"/>
      <c r="D64" s="440"/>
      <c r="E64" s="441"/>
      <c r="F64" s="444"/>
      <c r="G64" s="650"/>
      <c r="H64" s="650"/>
      <c r="I64" s="650"/>
      <c r="J64" s="446"/>
      <c r="K64" s="1411"/>
      <c r="L64" s="446"/>
      <c r="M64" s="446"/>
      <c r="N64" s="446"/>
      <c r="O64" s="446"/>
      <c r="P64" s="1411"/>
      <c r="Q64" s="446"/>
      <c r="R64" s="446"/>
      <c r="S64" s="409"/>
      <c r="T64" s="175"/>
      <c r="U64" s="175"/>
      <c r="V64" s="175"/>
      <c r="W64" s="175"/>
    </row>
    <row r="65" spans="1:23" s="11" customFormat="1" ht="18.95" customHeight="1">
      <c r="A65" s="1089">
        <v>59</v>
      </c>
      <c r="B65" s="446"/>
      <c r="C65" s="440"/>
      <c r="D65" s="440"/>
      <c r="E65" s="441"/>
      <c r="F65" s="444"/>
      <c r="G65" s="650"/>
      <c r="H65" s="650"/>
      <c r="I65" s="650"/>
      <c r="J65" s="446"/>
      <c r="K65" s="1411"/>
      <c r="L65" s="446"/>
      <c r="M65" s="446"/>
      <c r="N65" s="446"/>
      <c r="O65" s="446"/>
      <c r="P65" s="1411"/>
      <c r="Q65" s="446"/>
      <c r="R65" s="446"/>
      <c r="S65" s="409"/>
      <c r="T65" s="175"/>
      <c r="U65" s="175"/>
      <c r="V65" s="175"/>
      <c r="W65" s="175"/>
    </row>
    <row r="66" spans="1:23" s="11" customFormat="1" ht="18.95" customHeight="1">
      <c r="A66" s="1089">
        <v>60</v>
      </c>
      <c r="B66" s="446"/>
      <c r="C66" s="440"/>
      <c r="D66" s="440"/>
      <c r="E66" s="441"/>
      <c r="F66" s="444"/>
      <c r="G66" s="650"/>
      <c r="H66" s="650"/>
      <c r="I66" s="650"/>
      <c r="J66" s="446"/>
      <c r="K66" s="1411"/>
      <c r="L66" s="446"/>
      <c r="M66" s="446"/>
      <c r="N66" s="446"/>
      <c r="O66" s="446"/>
      <c r="P66" s="1411"/>
      <c r="Q66" s="446"/>
      <c r="R66" s="446"/>
      <c r="S66" s="409"/>
      <c r="T66" s="175"/>
      <c r="U66" s="175"/>
      <c r="V66" s="175"/>
      <c r="W66" s="175"/>
    </row>
    <row r="67" spans="1:23" s="11" customFormat="1" ht="18.95" customHeight="1">
      <c r="A67" s="1089">
        <v>61</v>
      </c>
      <c r="B67" s="446"/>
      <c r="C67" s="440"/>
      <c r="D67" s="440"/>
      <c r="E67" s="441"/>
      <c r="F67" s="444"/>
      <c r="G67" s="650"/>
      <c r="H67" s="650"/>
      <c r="I67" s="650"/>
      <c r="J67" s="446"/>
      <c r="K67" s="1411"/>
      <c r="L67" s="446"/>
      <c r="M67" s="446"/>
      <c r="N67" s="446"/>
      <c r="O67" s="446"/>
      <c r="P67" s="1411"/>
      <c r="Q67" s="446"/>
      <c r="R67" s="446"/>
      <c r="S67" s="409"/>
      <c r="T67" s="175"/>
      <c r="U67" s="175"/>
      <c r="V67" s="175"/>
      <c r="W67" s="175"/>
    </row>
    <row r="68" spans="1:23" s="11" customFormat="1" ht="18.95" customHeight="1">
      <c r="A68" s="1089">
        <v>62</v>
      </c>
      <c r="B68" s="446"/>
      <c r="C68" s="440"/>
      <c r="D68" s="440"/>
      <c r="E68" s="441"/>
      <c r="F68" s="444"/>
      <c r="G68" s="650"/>
      <c r="H68" s="650"/>
      <c r="I68" s="650"/>
      <c r="J68" s="446"/>
      <c r="K68" s="1411"/>
      <c r="L68" s="446"/>
      <c r="M68" s="446"/>
      <c r="N68" s="446"/>
      <c r="O68" s="446"/>
      <c r="P68" s="1411"/>
      <c r="Q68" s="446"/>
      <c r="R68" s="446"/>
      <c r="S68" s="409"/>
      <c r="T68" s="175"/>
      <c r="U68" s="175"/>
      <c r="V68" s="175"/>
      <c r="W68" s="175"/>
    </row>
    <row r="69" spans="1:23" s="11" customFormat="1" ht="18.95" customHeight="1">
      <c r="A69" s="1089">
        <v>63</v>
      </c>
      <c r="B69" s="446"/>
      <c r="C69" s="440"/>
      <c r="D69" s="440"/>
      <c r="E69" s="441"/>
      <c r="F69" s="444"/>
      <c r="G69" s="650"/>
      <c r="H69" s="650"/>
      <c r="I69" s="650"/>
      <c r="J69" s="446"/>
      <c r="K69" s="1411"/>
      <c r="L69" s="446"/>
      <c r="M69" s="446"/>
      <c r="N69" s="446"/>
      <c r="O69" s="446"/>
      <c r="P69" s="1411"/>
      <c r="Q69" s="446"/>
      <c r="R69" s="446"/>
      <c r="S69" s="409"/>
      <c r="T69" s="175"/>
      <c r="U69" s="175"/>
      <c r="V69" s="175"/>
      <c r="W69" s="175"/>
    </row>
    <row r="70" spans="1:23" s="11" customFormat="1" ht="18.95" customHeight="1">
      <c r="A70" s="1089">
        <v>64</v>
      </c>
      <c r="B70" s="446"/>
      <c r="C70" s="440"/>
      <c r="D70" s="440"/>
      <c r="E70" s="441"/>
      <c r="F70" s="444"/>
      <c r="G70" s="650"/>
      <c r="H70" s="650"/>
      <c r="I70" s="650"/>
      <c r="J70" s="446"/>
      <c r="K70" s="1411"/>
      <c r="L70" s="446"/>
      <c r="M70" s="446"/>
      <c r="N70" s="446"/>
      <c r="O70" s="446"/>
      <c r="P70" s="1411"/>
      <c r="Q70" s="446"/>
      <c r="R70" s="446"/>
      <c r="S70" s="409"/>
      <c r="T70" s="175"/>
      <c r="U70" s="175"/>
      <c r="V70" s="175"/>
      <c r="W70" s="175"/>
    </row>
    <row r="71" spans="1:23" s="11" customFormat="1" ht="18.95" customHeight="1">
      <c r="A71" s="1089">
        <v>65</v>
      </c>
      <c r="B71" s="446"/>
      <c r="C71" s="440"/>
      <c r="D71" s="440"/>
      <c r="E71" s="441"/>
      <c r="F71" s="444"/>
      <c r="G71" s="650"/>
      <c r="H71" s="650"/>
      <c r="I71" s="650"/>
      <c r="J71" s="446"/>
      <c r="K71" s="1411"/>
      <c r="L71" s="446"/>
      <c r="M71" s="446"/>
      <c r="N71" s="446"/>
      <c r="O71" s="446"/>
      <c r="P71" s="1411"/>
      <c r="Q71" s="446"/>
      <c r="R71" s="446"/>
      <c r="S71" s="409"/>
      <c r="T71" s="175"/>
      <c r="U71" s="175"/>
      <c r="V71" s="175"/>
      <c r="W71" s="175"/>
    </row>
    <row r="72" spans="1:23" s="11" customFormat="1" ht="18.95" customHeight="1">
      <c r="A72" s="1089">
        <v>66</v>
      </c>
      <c r="B72" s="446"/>
      <c r="C72" s="440"/>
      <c r="D72" s="440"/>
      <c r="E72" s="441"/>
      <c r="F72" s="444"/>
      <c r="G72" s="650"/>
      <c r="H72" s="650"/>
      <c r="I72" s="650"/>
      <c r="J72" s="446"/>
      <c r="K72" s="1411"/>
      <c r="L72" s="446"/>
      <c r="M72" s="446"/>
      <c r="N72" s="446"/>
      <c r="O72" s="446"/>
      <c r="P72" s="1411"/>
      <c r="Q72" s="446"/>
      <c r="R72" s="446"/>
      <c r="S72" s="409"/>
      <c r="T72" s="175"/>
      <c r="U72" s="175"/>
      <c r="V72" s="175"/>
      <c r="W72" s="175"/>
    </row>
    <row r="73" spans="1:23" s="11" customFormat="1" ht="18.95" customHeight="1">
      <c r="A73" s="1089">
        <v>67</v>
      </c>
      <c r="B73" s="446"/>
      <c r="C73" s="440"/>
      <c r="D73" s="440"/>
      <c r="E73" s="441"/>
      <c r="F73" s="444"/>
      <c r="G73" s="650"/>
      <c r="H73" s="650"/>
      <c r="I73" s="650"/>
      <c r="J73" s="446"/>
      <c r="K73" s="1411"/>
      <c r="L73" s="446"/>
      <c r="M73" s="446"/>
      <c r="N73" s="446"/>
      <c r="O73" s="446"/>
      <c r="P73" s="1411"/>
      <c r="Q73" s="446"/>
      <c r="R73" s="446"/>
      <c r="S73" s="409"/>
      <c r="T73" s="175"/>
      <c r="U73" s="175"/>
      <c r="V73" s="175"/>
      <c r="W73" s="175"/>
    </row>
    <row r="74" spans="1:23" s="11" customFormat="1" ht="18.95" customHeight="1">
      <c r="A74" s="1089">
        <v>68</v>
      </c>
      <c r="B74" s="446"/>
      <c r="C74" s="440"/>
      <c r="D74" s="440"/>
      <c r="E74" s="441"/>
      <c r="F74" s="444"/>
      <c r="G74" s="650"/>
      <c r="H74" s="650"/>
      <c r="I74" s="650"/>
      <c r="J74" s="446"/>
      <c r="K74" s="1411"/>
      <c r="L74" s="446"/>
      <c r="M74" s="446"/>
      <c r="N74" s="446"/>
      <c r="O74" s="446"/>
      <c r="P74" s="1411"/>
      <c r="Q74" s="446"/>
      <c r="R74" s="446"/>
      <c r="S74" s="409"/>
      <c r="T74" s="175"/>
      <c r="U74" s="175"/>
      <c r="V74" s="175"/>
      <c r="W74" s="175"/>
    </row>
    <row r="75" spans="1:23" s="11" customFormat="1" ht="18.95" customHeight="1">
      <c r="A75" s="1089">
        <v>69</v>
      </c>
      <c r="B75" s="446"/>
      <c r="C75" s="440"/>
      <c r="D75" s="440"/>
      <c r="E75" s="441"/>
      <c r="F75" s="444"/>
      <c r="G75" s="650"/>
      <c r="H75" s="650"/>
      <c r="I75" s="650"/>
      <c r="J75" s="446"/>
      <c r="K75" s="1411"/>
      <c r="L75" s="446"/>
      <c r="M75" s="446"/>
      <c r="N75" s="446"/>
      <c r="O75" s="446"/>
      <c r="P75" s="1411"/>
      <c r="Q75" s="446"/>
      <c r="R75" s="446"/>
      <c r="S75" s="409"/>
      <c r="T75" s="175"/>
      <c r="U75" s="175"/>
      <c r="V75" s="175"/>
      <c r="W75" s="175"/>
    </row>
    <row r="76" spans="1:23" s="11" customFormat="1" ht="18.95" customHeight="1">
      <c r="A76" s="1089">
        <v>70</v>
      </c>
      <c r="B76" s="446"/>
      <c r="C76" s="440"/>
      <c r="D76" s="440"/>
      <c r="E76" s="441"/>
      <c r="F76" s="444"/>
      <c r="G76" s="650"/>
      <c r="H76" s="650"/>
      <c r="I76" s="650"/>
      <c r="J76" s="446"/>
      <c r="K76" s="1411"/>
      <c r="L76" s="446"/>
      <c r="M76" s="446"/>
      <c r="N76" s="446"/>
      <c r="O76" s="446"/>
      <c r="P76" s="1411"/>
      <c r="Q76" s="446"/>
      <c r="R76" s="446"/>
      <c r="S76" s="409"/>
      <c r="T76" s="175"/>
      <c r="U76" s="175"/>
      <c r="V76" s="175"/>
      <c r="W76" s="175"/>
    </row>
    <row r="77" spans="1:23" s="11" customFormat="1" ht="18.95" customHeight="1">
      <c r="A77" s="1089">
        <v>71</v>
      </c>
      <c r="B77" s="446"/>
      <c r="C77" s="440"/>
      <c r="D77" s="440"/>
      <c r="E77" s="441"/>
      <c r="F77" s="444"/>
      <c r="G77" s="650"/>
      <c r="H77" s="650"/>
      <c r="I77" s="650"/>
      <c r="J77" s="446"/>
      <c r="K77" s="1411"/>
      <c r="L77" s="446"/>
      <c r="M77" s="446"/>
      <c r="N77" s="446"/>
      <c r="O77" s="446"/>
      <c r="P77" s="1411"/>
      <c r="Q77" s="446"/>
      <c r="R77" s="446"/>
      <c r="S77" s="409"/>
      <c r="T77" s="175"/>
      <c r="U77" s="175"/>
      <c r="V77" s="175"/>
      <c r="W77" s="175"/>
    </row>
    <row r="78" spans="1:23" s="11" customFormat="1" ht="18.95" customHeight="1">
      <c r="A78" s="1089">
        <v>72</v>
      </c>
      <c r="B78" s="446"/>
      <c r="C78" s="440"/>
      <c r="D78" s="440"/>
      <c r="E78" s="441"/>
      <c r="F78" s="444"/>
      <c r="G78" s="650"/>
      <c r="H78" s="650"/>
      <c r="I78" s="650"/>
      <c r="J78" s="446"/>
      <c r="K78" s="1411"/>
      <c r="L78" s="446"/>
      <c r="M78" s="446"/>
      <c r="N78" s="446"/>
      <c r="O78" s="446"/>
      <c r="P78" s="1411"/>
      <c r="Q78" s="446"/>
      <c r="R78" s="446"/>
      <c r="S78" s="409"/>
      <c r="T78" s="175"/>
      <c r="U78" s="175"/>
      <c r="V78" s="175"/>
      <c r="W78" s="175"/>
    </row>
    <row r="79" spans="1:23" s="11" customFormat="1" ht="18.95" customHeight="1">
      <c r="A79" s="1089">
        <v>73</v>
      </c>
      <c r="B79" s="446"/>
      <c r="C79" s="440"/>
      <c r="D79" s="440"/>
      <c r="E79" s="441"/>
      <c r="F79" s="444"/>
      <c r="G79" s="650"/>
      <c r="H79" s="650"/>
      <c r="I79" s="650"/>
      <c r="J79" s="446"/>
      <c r="K79" s="1411"/>
      <c r="L79" s="446"/>
      <c r="M79" s="446"/>
      <c r="N79" s="446"/>
      <c r="O79" s="446"/>
      <c r="P79" s="1411"/>
      <c r="Q79" s="446"/>
      <c r="R79" s="446"/>
      <c r="S79" s="409"/>
      <c r="T79" s="175"/>
      <c r="U79" s="175"/>
      <c r="V79" s="175"/>
      <c r="W79" s="175"/>
    </row>
    <row r="80" spans="1:23" s="11" customFormat="1" ht="18.95" customHeight="1">
      <c r="A80" s="1089">
        <v>74</v>
      </c>
      <c r="B80" s="446"/>
      <c r="C80" s="440"/>
      <c r="D80" s="440"/>
      <c r="E80" s="441"/>
      <c r="F80" s="444"/>
      <c r="G80" s="650"/>
      <c r="H80" s="650"/>
      <c r="I80" s="650"/>
      <c r="J80" s="446"/>
      <c r="K80" s="1411"/>
      <c r="L80" s="446"/>
      <c r="M80" s="446"/>
      <c r="N80" s="446"/>
      <c r="O80" s="446"/>
      <c r="P80" s="1411"/>
      <c r="Q80" s="446"/>
      <c r="R80" s="446"/>
      <c r="S80" s="409"/>
      <c r="T80" s="175"/>
      <c r="U80" s="175"/>
      <c r="V80" s="175"/>
      <c r="W80" s="175"/>
    </row>
    <row r="81" spans="1:23" s="11" customFormat="1" ht="18.95" customHeight="1">
      <c r="A81" s="1089">
        <v>75</v>
      </c>
      <c r="B81" s="446"/>
      <c r="C81" s="440"/>
      <c r="D81" s="440"/>
      <c r="E81" s="441"/>
      <c r="F81" s="444"/>
      <c r="G81" s="650"/>
      <c r="H81" s="650"/>
      <c r="I81" s="650"/>
      <c r="J81" s="446"/>
      <c r="K81" s="1411"/>
      <c r="L81" s="446"/>
      <c r="M81" s="446"/>
      <c r="N81" s="446"/>
      <c r="O81" s="446"/>
      <c r="P81" s="1411"/>
      <c r="Q81" s="446"/>
      <c r="R81" s="446"/>
      <c r="S81" s="409"/>
      <c r="T81" s="175"/>
      <c r="U81" s="175"/>
      <c r="V81" s="175"/>
      <c r="W81" s="175"/>
    </row>
    <row r="82" spans="1:23" s="11" customFormat="1" ht="18.95" customHeight="1">
      <c r="A82" s="1089">
        <v>76</v>
      </c>
      <c r="B82" s="446"/>
      <c r="C82" s="440"/>
      <c r="D82" s="440"/>
      <c r="E82" s="441"/>
      <c r="F82" s="444"/>
      <c r="G82" s="650"/>
      <c r="H82" s="650"/>
      <c r="I82" s="650"/>
      <c r="J82" s="446"/>
      <c r="K82" s="1411"/>
      <c r="L82" s="446"/>
      <c r="M82" s="446"/>
      <c r="N82" s="446"/>
      <c r="O82" s="446"/>
      <c r="P82" s="1411"/>
      <c r="Q82" s="446"/>
      <c r="R82" s="446"/>
      <c r="S82" s="409"/>
      <c r="T82" s="175"/>
      <c r="U82" s="175"/>
      <c r="V82" s="175"/>
      <c r="W82" s="175"/>
    </row>
    <row r="83" spans="1:23" s="11" customFormat="1" ht="18.95" customHeight="1">
      <c r="A83" s="1089">
        <v>77</v>
      </c>
      <c r="B83" s="446"/>
      <c r="C83" s="440"/>
      <c r="D83" s="440"/>
      <c r="E83" s="441"/>
      <c r="F83" s="444"/>
      <c r="G83" s="650"/>
      <c r="H83" s="650"/>
      <c r="I83" s="650"/>
      <c r="J83" s="446"/>
      <c r="K83" s="1411"/>
      <c r="L83" s="446"/>
      <c r="M83" s="446"/>
      <c r="N83" s="446"/>
      <c r="O83" s="446"/>
      <c r="P83" s="1411"/>
      <c r="Q83" s="446"/>
      <c r="R83" s="446"/>
      <c r="S83" s="409"/>
      <c r="T83" s="175"/>
      <c r="U83" s="175"/>
      <c r="V83" s="175"/>
      <c r="W83" s="175"/>
    </row>
    <row r="84" spans="1:23" s="11" customFormat="1" ht="18.95" customHeight="1">
      <c r="A84" s="1089">
        <v>78</v>
      </c>
      <c r="B84" s="446"/>
      <c r="C84" s="440"/>
      <c r="D84" s="440"/>
      <c r="E84" s="441"/>
      <c r="F84" s="444"/>
      <c r="G84" s="650"/>
      <c r="H84" s="650"/>
      <c r="I84" s="650"/>
      <c r="J84" s="446"/>
      <c r="K84" s="1411"/>
      <c r="L84" s="446"/>
      <c r="M84" s="446"/>
      <c r="N84" s="446"/>
      <c r="O84" s="446"/>
      <c r="P84" s="1411"/>
      <c r="Q84" s="446"/>
      <c r="R84" s="446"/>
      <c r="S84" s="409"/>
      <c r="T84" s="175"/>
      <c r="U84" s="175"/>
      <c r="V84" s="175"/>
      <c r="W84" s="175"/>
    </row>
    <row r="85" spans="1:23" s="11" customFormat="1" ht="18.95" customHeight="1">
      <c r="A85" s="1089">
        <v>79</v>
      </c>
      <c r="B85" s="446"/>
      <c r="C85" s="440"/>
      <c r="D85" s="440"/>
      <c r="E85" s="441"/>
      <c r="F85" s="444"/>
      <c r="G85" s="650"/>
      <c r="H85" s="650"/>
      <c r="I85" s="650"/>
      <c r="J85" s="446"/>
      <c r="K85" s="1411"/>
      <c r="L85" s="446"/>
      <c r="M85" s="446"/>
      <c r="N85" s="446"/>
      <c r="O85" s="446"/>
      <c r="P85" s="1411"/>
      <c r="Q85" s="446"/>
      <c r="R85" s="446"/>
      <c r="S85" s="409"/>
      <c r="T85" s="175"/>
      <c r="U85" s="175"/>
      <c r="V85" s="175"/>
      <c r="W85" s="175"/>
    </row>
    <row r="86" spans="1:23" s="11" customFormat="1" ht="18.95" customHeight="1">
      <c r="A86" s="1089">
        <v>80</v>
      </c>
      <c r="B86" s="446"/>
      <c r="C86" s="440"/>
      <c r="D86" s="440"/>
      <c r="E86" s="441"/>
      <c r="F86" s="444"/>
      <c r="G86" s="650"/>
      <c r="H86" s="650"/>
      <c r="I86" s="650"/>
      <c r="J86" s="446"/>
      <c r="K86" s="1411"/>
      <c r="L86" s="446"/>
      <c r="M86" s="446"/>
      <c r="N86" s="446"/>
      <c r="O86" s="446"/>
      <c r="P86" s="1411"/>
      <c r="Q86" s="446"/>
      <c r="R86" s="446"/>
      <c r="S86" s="409"/>
      <c r="T86" s="175"/>
      <c r="U86" s="175"/>
      <c r="V86" s="175"/>
      <c r="W86" s="175"/>
    </row>
    <row r="87" spans="1:23" s="11" customFormat="1" ht="18.95" customHeight="1">
      <c r="A87" s="1089">
        <v>81</v>
      </c>
      <c r="B87" s="446"/>
      <c r="C87" s="440"/>
      <c r="D87" s="440"/>
      <c r="E87" s="441"/>
      <c r="F87" s="444"/>
      <c r="G87" s="650"/>
      <c r="H87" s="650"/>
      <c r="I87" s="650"/>
      <c r="J87" s="446"/>
      <c r="K87" s="1411"/>
      <c r="L87" s="446"/>
      <c r="M87" s="446"/>
      <c r="N87" s="446"/>
      <c r="O87" s="446"/>
      <c r="P87" s="1411"/>
      <c r="Q87" s="446"/>
      <c r="R87" s="446"/>
      <c r="S87" s="409"/>
      <c r="T87" s="175"/>
      <c r="U87" s="175"/>
      <c r="V87" s="175"/>
      <c r="W87" s="175"/>
    </row>
    <row r="88" spans="1:23" s="11" customFormat="1" ht="18.95" customHeight="1">
      <c r="A88" s="1089">
        <v>82</v>
      </c>
      <c r="B88" s="446"/>
      <c r="C88" s="440"/>
      <c r="D88" s="440"/>
      <c r="E88" s="441"/>
      <c r="F88" s="444"/>
      <c r="G88" s="650"/>
      <c r="H88" s="650"/>
      <c r="I88" s="650"/>
      <c r="J88" s="446"/>
      <c r="K88" s="1411"/>
      <c r="L88" s="446"/>
      <c r="M88" s="446"/>
      <c r="N88" s="446"/>
      <c r="O88" s="446"/>
      <c r="P88" s="1411"/>
      <c r="Q88" s="446"/>
      <c r="R88" s="446"/>
      <c r="S88" s="409"/>
      <c r="T88" s="175"/>
      <c r="U88" s="175"/>
      <c r="V88" s="175"/>
      <c r="W88" s="175"/>
    </row>
    <row r="89" spans="1:23" s="11" customFormat="1" ht="18.95" customHeight="1">
      <c r="A89" s="1089">
        <v>83</v>
      </c>
      <c r="B89" s="446"/>
      <c r="C89" s="440"/>
      <c r="D89" s="440"/>
      <c r="E89" s="441"/>
      <c r="F89" s="444"/>
      <c r="G89" s="650"/>
      <c r="H89" s="650"/>
      <c r="I89" s="650"/>
      <c r="J89" s="446"/>
      <c r="K89" s="1411"/>
      <c r="L89" s="446"/>
      <c r="M89" s="446"/>
      <c r="N89" s="446"/>
      <c r="O89" s="446"/>
      <c r="P89" s="1411"/>
      <c r="Q89" s="446"/>
      <c r="R89" s="446"/>
      <c r="S89" s="409"/>
      <c r="T89" s="175"/>
      <c r="U89" s="175"/>
      <c r="V89" s="175"/>
      <c r="W89" s="175"/>
    </row>
    <row r="90" spans="1:23" s="11" customFormat="1" ht="18.95" customHeight="1">
      <c r="A90" s="1089">
        <v>84</v>
      </c>
      <c r="B90" s="446"/>
      <c r="C90" s="440"/>
      <c r="D90" s="440"/>
      <c r="E90" s="441"/>
      <c r="F90" s="444"/>
      <c r="G90" s="650"/>
      <c r="H90" s="650"/>
      <c r="I90" s="650"/>
      <c r="J90" s="446"/>
      <c r="K90" s="1411"/>
      <c r="L90" s="446"/>
      <c r="M90" s="446"/>
      <c r="N90" s="446"/>
      <c r="O90" s="446"/>
      <c r="P90" s="1411"/>
      <c r="Q90" s="446"/>
      <c r="R90" s="436"/>
      <c r="S90" s="409"/>
      <c r="T90" s="175"/>
      <c r="U90" s="175"/>
      <c r="V90" s="175"/>
      <c r="W90" s="175"/>
    </row>
    <row r="91" spans="1:23" s="11" customFormat="1" ht="18.95" customHeight="1">
      <c r="A91" s="1089">
        <v>85</v>
      </c>
      <c r="B91" s="446"/>
      <c r="C91" s="440"/>
      <c r="D91" s="440"/>
      <c r="E91" s="441"/>
      <c r="F91" s="444"/>
      <c r="G91" s="650"/>
      <c r="H91" s="650"/>
      <c r="I91" s="650"/>
      <c r="J91" s="446"/>
      <c r="K91" s="1411"/>
      <c r="L91" s="446"/>
      <c r="M91" s="446"/>
      <c r="N91" s="446"/>
      <c r="O91" s="446"/>
      <c r="P91" s="1411"/>
      <c r="Q91" s="446"/>
      <c r="R91" s="436"/>
      <c r="S91" s="409"/>
      <c r="T91" s="175"/>
      <c r="U91" s="175"/>
      <c r="V91" s="175"/>
      <c r="W91" s="175"/>
    </row>
    <row r="92" spans="1:23" s="11" customFormat="1" ht="18.95" customHeight="1">
      <c r="A92" s="1089">
        <v>86</v>
      </c>
      <c r="B92" s="446"/>
      <c r="C92" s="440"/>
      <c r="D92" s="440"/>
      <c r="E92" s="441"/>
      <c r="F92" s="444"/>
      <c r="G92" s="650"/>
      <c r="H92" s="650"/>
      <c r="I92" s="650"/>
      <c r="J92" s="446"/>
      <c r="K92" s="1411"/>
      <c r="L92" s="446"/>
      <c r="M92" s="446"/>
      <c r="N92" s="446"/>
      <c r="O92" s="446"/>
      <c r="P92" s="1411"/>
      <c r="Q92" s="446"/>
      <c r="R92" s="436"/>
      <c r="S92" s="409"/>
      <c r="T92" s="175"/>
      <c r="U92" s="175"/>
      <c r="V92" s="175"/>
      <c r="W92" s="175"/>
    </row>
    <row r="93" spans="1:23" s="11" customFormat="1" ht="18.95" customHeight="1">
      <c r="A93" s="1089">
        <v>87</v>
      </c>
      <c r="B93" s="446"/>
      <c r="C93" s="440"/>
      <c r="D93" s="440"/>
      <c r="E93" s="441"/>
      <c r="F93" s="444"/>
      <c r="G93" s="650"/>
      <c r="H93" s="650"/>
      <c r="I93" s="650"/>
      <c r="J93" s="446"/>
      <c r="K93" s="1411"/>
      <c r="L93" s="446"/>
      <c r="M93" s="446"/>
      <c r="N93" s="446"/>
      <c r="O93" s="446"/>
      <c r="P93" s="1411"/>
      <c r="Q93" s="446"/>
      <c r="R93" s="436"/>
      <c r="S93" s="409"/>
      <c r="T93" s="175"/>
      <c r="U93" s="175"/>
      <c r="V93" s="175"/>
      <c r="W93" s="175"/>
    </row>
    <row r="94" spans="1:23" s="11" customFormat="1" ht="18.95" customHeight="1">
      <c r="A94" s="1089">
        <v>88</v>
      </c>
      <c r="B94" s="446"/>
      <c r="C94" s="440"/>
      <c r="D94" s="440"/>
      <c r="E94" s="441"/>
      <c r="F94" s="444"/>
      <c r="G94" s="650"/>
      <c r="H94" s="650"/>
      <c r="I94" s="650"/>
      <c r="J94" s="446"/>
      <c r="K94" s="1411"/>
      <c r="L94" s="446"/>
      <c r="M94" s="446"/>
      <c r="N94" s="446"/>
      <c r="O94" s="446"/>
      <c r="P94" s="1411"/>
      <c r="Q94" s="446"/>
      <c r="R94" s="436"/>
      <c r="S94" s="409"/>
      <c r="T94" s="175"/>
      <c r="U94" s="175"/>
      <c r="V94" s="175"/>
      <c r="W94" s="175"/>
    </row>
    <row r="95" spans="1:23" s="11" customFormat="1" ht="18.95" customHeight="1">
      <c r="A95" s="1089">
        <v>89</v>
      </c>
      <c r="B95" s="446"/>
      <c r="C95" s="440"/>
      <c r="D95" s="440"/>
      <c r="E95" s="441"/>
      <c r="F95" s="444"/>
      <c r="G95" s="650"/>
      <c r="H95" s="650"/>
      <c r="I95" s="650"/>
      <c r="J95" s="446"/>
      <c r="K95" s="1411"/>
      <c r="L95" s="446"/>
      <c r="M95" s="446"/>
      <c r="N95" s="446"/>
      <c r="O95" s="446"/>
      <c r="P95" s="1411"/>
      <c r="Q95" s="446"/>
      <c r="R95" s="436"/>
      <c r="S95" s="409"/>
      <c r="T95" s="175"/>
      <c r="U95" s="175"/>
      <c r="V95" s="175"/>
      <c r="W95" s="175"/>
    </row>
    <row r="96" spans="1:23" s="11" customFormat="1" ht="18.95" customHeight="1">
      <c r="A96" s="1089">
        <v>90</v>
      </c>
      <c r="B96" s="446"/>
      <c r="C96" s="440"/>
      <c r="D96" s="440"/>
      <c r="E96" s="441"/>
      <c r="F96" s="444"/>
      <c r="G96" s="650"/>
      <c r="H96" s="650"/>
      <c r="I96" s="650"/>
      <c r="J96" s="446"/>
      <c r="K96" s="1411"/>
      <c r="L96" s="446"/>
      <c r="M96" s="446"/>
      <c r="N96" s="446"/>
      <c r="O96" s="446"/>
      <c r="P96" s="1411"/>
      <c r="Q96" s="446"/>
      <c r="R96" s="436"/>
      <c r="S96" s="409"/>
      <c r="T96" s="175"/>
      <c r="U96" s="175"/>
      <c r="V96" s="175"/>
      <c r="W96" s="175"/>
    </row>
    <row r="97" spans="1:23" s="11" customFormat="1" ht="18.95" customHeight="1">
      <c r="A97" s="1089">
        <v>91</v>
      </c>
      <c r="B97" s="446"/>
      <c r="C97" s="440"/>
      <c r="D97" s="440"/>
      <c r="E97" s="441"/>
      <c r="F97" s="444"/>
      <c r="G97" s="650"/>
      <c r="H97" s="650"/>
      <c r="I97" s="650"/>
      <c r="J97" s="446"/>
      <c r="K97" s="1411"/>
      <c r="L97" s="446"/>
      <c r="M97" s="446"/>
      <c r="N97" s="446"/>
      <c r="O97" s="446"/>
      <c r="P97" s="1411"/>
      <c r="Q97" s="446"/>
      <c r="R97" s="436"/>
      <c r="S97" s="409"/>
      <c r="T97" s="175"/>
      <c r="U97" s="175"/>
      <c r="V97" s="175"/>
      <c r="W97" s="175"/>
    </row>
    <row r="98" spans="1:23" s="11" customFormat="1" ht="18.95" customHeight="1">
      <c r="A98" s="1089">
        <v>92</v>
      </c>
      <c r="B98" s="446"/>
      <c r="C98" s="440"/>
      <c r="D98" s="440"/>
      <c r="E98" s="441"/>
      <c r="F98" s="444"/>
      <c r="G98" s="650"/>
      <c r="H98" s="650"/>
      <c r="I98" s="650"/>
      <c r="J98" s="446"/>
      <c r="K98" s="1411"/>
      <c r="L98" s="446"/>
      <c r="M98" s="446"/>
      <c r="N98" s="446"/>
      <c r="O98" s="446"/>
      <c r="P98" s="1411"/>
      <c r="Q98" s="446"/>
      <c r="R98" s="436"/>
      <c r="S98" s="409"/>
      <c r="T98" s="175"/>
      <c r="U98" s="175"/>
      <c r="V98" s="175"/>
      <c r="W98" s="175"/>
    </row>
    <row r="99" spans="1:23" s="11" customFormat="1" ht="18.95" customHeight="1">
      <c r="A99" s="1089">
        <v>93</v>
      </c>
      <c r="B99" s="446"/>
      <c r="C99" s="440"/>
      <c r="D99" s="440"/>
      <c r="E99" s="441"/>
      <c r="F99" s="444"/>
      <c r="G99" s="650"/>
      <c r="H99" s="650"/>
      <c r="I99" s="650"/>
      <c r="J99" s="446"/>
      <c r="K99" s="1411"/>
      <c r="L99" s="446"/>
      <c r="M99" s="446"/>
      <c r="N99" s="446"/>
      <c r="O99" s="446"/>
      <c r="P99" s="1411"/>
      <c r="Q99" s="446"/>
      <c r="R99" s="436"/>
      <c r="S99" s="409"/>
      <c r="T99" s="175"/>
      <c r="U99" s="175"/>
      <c r="V99" s="175"/>
      <c r="W99" s="175"/>
    </row>
    <row r="100" spans="1:23" s="11" customFormat="1" ht="18.95" customHeight="1">
      <c r="A100" s="1089">
        <v>94</v>
      </c>
      <c r="B100" s="446"/>
      <c r="C100" s="440"/>
      <c r="D100" s="440"/>
      <c r="E100" s="441"/>
      <c r="F100" s="444"/>
      <c r="G100" s="650"/>
      <c r="H100" s="650"/>
      <c r="I100" s="650"/>
      <c r="J100" s="446"/>
      <c r="K100" s="1411"/>
      <c r="L100" s="446"/>
      <c r="M100" s="446"/>
      <c r="N100" s="446"/>
      <c r="O100" s="446"/>
      <c r="P100" s="1411"/>
      <c r="Q100" s="446"/>
      <c r="R100" s="436"/>
      <c r="S100" s="409"/>
      <c r="T100" s="175"/>
      <c r="U100" s="175"/>
      <c r="V100" s="175"/>
      <c r="W100" s="175"/>
    </row>
    <row r="101" spans="1:23" s="11" customFormat="1" ht="18.95" customHeight="1">
      <c r="A101" s="1089">
        <v>95</v>
      </c>
      <c r="B101" s="446"/>
      <c r="C101" s="440"/>
      <c r="D101" s="440"/>
      <c r="E101" s="441"/>
      <c r="F101" s="444"/>
      <c r="G101" s="650"/>
      <c r="H101" s="650"/>
      <c r="I101" s="650"/>
      <c r="J101" s="446"/>
      <c r="K101" s="1411"/>
      <c r="L101" s="446"/>
      <c r="M101" s="446"/>
      <c r="N101" s="446"/>
      <c r="O101" s="446"/>
      <c r="P101" s="1411"/>
      <c r="Q101" s="446"/>
      <c r="R101" s="436"/>
      <c r="S101" s="409"/>
      <c r="T101" s="175"/>
      <c r="U101" s="175"/>
      <c r="V101" s="175"/>
      <c r="W101" s="175"/>
    </row>
    <row r="102" spans="1:23" s="11" customFormat="1" ht="18.95" customHeight="1">
      <c r="A102" s="1089">
        <v>96</v>
      </c>
      <c r="B102" s="446"/>
      <c r="C102" s="440"/>
      <c r="D102" s="440"/>
      <c r="E102" s="441"/>
      <c r="F102" s="444"/>
      <c r="G102" s="650"/>
      <c r="H102" s="650"/>
      <c r="I102" s="650"/>
      <c r="J102" s="446"/>
      <c r="K102" s="1411"/>
      <c r="L102" s="446"/>
      <c r="M102" s="446"/>
      <c r="N102" s="446"/>
      <c r="O102" s="446"/>
      <c r="P102" s="1411"/>
      <c r="Q102" s="446"/>
      <c r="R102" s="436"/>
      <c r="S102" s="409"/>
      <c r="T102" s="175"/>
      <c r="U102" s="175"/>
      <c r="V102" s="175"/>
      <c r="W102" s="175"/>
    </row>
    <row r="103" spans="1:23" s="11" customFormat="1" ht="18.95" customHeight="1">
      <c r="A103" s="1089">
        <v>97</v>
      </c>
      <c r="B103" s="446"/>
      <c r="C103" s="440"/>
      <c r="D103" s="440"/>
      <c r="E103" s="441"/>
      <c r="F103" s="444"/>
      <c r="G103" s="650"/>
      <c r="H103" s="650"/>
      <c r="I103" s="650"/>
      <c r="J103" s="446"/>
      <c r="K103" s="1411"/>
      <c r="L103" s="446"/>
      <c r="M103" s="446"/>
      <c r="N103" s="446"/>
      <c r="O103" s="446"/>
      <c r="P103" s="1411"/>
      <c r="Q103" s="446"/>
      <c r="R103" s="436"/>
      <c r="S103" s="409"/>
      <c r="T103" s="175"/>
      <c r="U103" s="175"/>
      <c r="V103" s="175"/>
      <c r="W103" s="175"/>
    </row>
    <row r="104" spans="1:23" s="11" customFormat="1" ht="18.95" customHeight="1">
      <c r="A104" s="1089">
        <v>98</v>
      </c>
      <c r="B104" s="446"/>
      <c r="C104" s="440"/>
      <c r="D104" s="440"/>
      <c r="E104" s="441"/>
      <c r="F104" s="444"/>
      <c r="G104" s="650"/>
      <c r="H104" s="650"/>
      <c r="I104" s="650"/>
      <c r="J104" s="446"/>
      <c r="K104" s="1411"/>
      <c r="L104" s="446"/>
      <c r="M104" s="446"/>
      <c r="N104" s="446"/>
      <c r="O104" s="446"/>
      <c r="P104" s="1411"/>
      <c r="Q104" s="446"/>
      <c r="R104" s="436"/>
      <c r="S104" s="409"/>
      <c r="T104" s="175"/>
      <c r="U104" s="175"/>
      <c r="V104" s="175"/>
      <c r="W104" s="175"/>
    </row>
    <row r="105" spans="1:23" s="11" customFormat="1" ht="18.95" customHeight="1">
      <c r="A105" s="1089">
        <v>99</v>
      </c>
      <c r="B105" s="446"/>
      <c r="C105" s="440"/>
      <c r="D105" s="440"/>
      <c r="E105" s="441"/>
      <c r="F105" s="444"/>
      <c r="G105" s="650"/>
      <c r="H105" s="650"/>
      <c r="I105" s="650"/>
      <c r="J105" s="446"/>
      <c r="K105" s="1411"/>
      <c r="L105" s="446"/>
      <c r="M105" s="446"/>
      <c r="N105" s="446"/>
      <c r="O105" s="446"/>
      <c r="P105" s="1411"/>
      <c r="Q105" s="446"/>
      <c r="R105" s="436"/>
      <c r="S105" s="409"/>
      <c r="T105" s="175"/>
      <c r="U105" s="175"/>
      <c r="V105" s="175"/>
      <c r="W105" s="175"/>
    </row>
    <row r="106" spans="1:23" s="11" customFormat="1" ht="18.95" customHeight="1">
      <c r="A106" s="1089">
        <v>100</v>
      </c>
      <c r="B106" s="446"/>
      <c r="C106" s="440"/>
      <c r="D106" s="440"/>
      <c r="E106" s="441"/>
      <c r="F106" s="444"/>
      <c r="G106" s="650"/>
      <c r="H106" s="650"/>
      <c r="I106" s="650"/>
      <c r="J106" s="446"/>
      <c r="K106" s="1411"/>
      <c r="L106" s="446"/>
      <c r="M106" s="446"/>
      <c r="N106" s="446"/>
      <c r="O106" s="446"/>
      <c r="P106" s="1411"/>
      <c r="Q106" s="446"/>
      <c r="R106" s="436"/>
      <c r="S106" s="409"/>
      <c r="T106" s="175"/>
      <c r="U106" s="175"/>
      <c r="V106" s="175"/>
      <c r="W106" s="175"/>
    </row>
    <row r="107" spans="1:23" s="11" customFormat="1" ht="18.95" customHeight="1">
      <c r="A107" s="1089">
        <v>101</v>
      </c>
      <c r="B107" s="446"/>
      <c r="C107" s="440"/>
      <c r="D107" s="440"/>
      <c r="E107" s="441"/>
      <c r="F107" s="444"/>
      <c r="G107" s="650"/>
      <c r="H107" s="650"/>
      <c r="I107" s="650"/>
      <c r="J107" s="446"/>
      <c r="K107" s="1411"/>
      <c r="L107" s="446"/>
      <c r="M107" s="446"/>
      <c r="N107" s="446"/>
      <c r="O107" s="446"/>
      <c r="P107" s="1411"/>
      <c r="Q107" s="446"/>
      <c r="R107" s="436"/>
      <c r="S107" s="409"/>
      <c r="T107" s="175"/>
      <c r="U107" s="175"/>
      <c r="V107" s="175"/>
      <c r="W107" s="175"/>
    </row>
    <row r="108" spans="1:23" s="11" customFormat="1" ht="18.95" customHeight="1">
      <c r="A108" s="1089">
        <v>102</v>
      </c>
      <c r="B108" s="446"/>
      <c r="C108" s="440"/>
      <c r="D108" s="440"/>
      <c r="E108" s="441"/>
      <c r="F108" s="444"/>
      <c r="G108" s="650"/>
      <c r="H108" s="650"/>
      <c r="I108" s="650"/>
      <c r="J108" s="446"/>
      <c r="K108" s="1411"/>
      <c r="L108" s="446"/>
      <c r="M108" s="446"/>
      <c r="N108" s="446"/>
      <c r="O108" s="446"/>
      <c r="P108" s="1411"/>
      <c r="Q108" s="446"/>
      <c r="R108" s="436"/>
      <c r="S108" s="409"/>
      <c r="T108" s="175"/>
      <c r="U108" s="175"/>
      <c r="V108" s="175"/>
      <c r="W108" s="175"/>
    </row>
    <row r="109" spans="1:23" s="11" customFormat="1" ht="18.95" customHeight="1">
      <c r="A109" s="1089">
        <v>103</v>
      </c>
      <c r="B109" s="446"/>
      <c r="C109" s="440"/>
      <c r="D109" s="440"/>
      <c r="E109" s="441"/>
      <c r="F109" s="444"/>
      <c r="G109" s="650"/>
      <c r="H109" s="650"/>
      <c r="I109" s="650"/>
      <c r="J109" s="446"/>
      <c r="K109" s="1411"/>
      <c r="L109" s="446"/>
      <c r="M109" s="446"/>
      <c r="N109" s="446"/>
      <c r="O109" s="446"/>
      <c r="P109" s="1411"/>
      <c r="Q109" s="446"/>
      <c r="R109" s="436"/>
      <c r="S109" s="409"/>
      <c r="T109" s="175"/>
      <c r="U109" s="175"/>
      <c r="V109" s="175"/>
      <c r="W109" s="175"/>
    </row>
    <row r="110" spans="1:23" s="11" customFormat="1" ht="18.95" customHeight="1">
      <c r="A110" s="1089">
        <v>104</v>
      </c>
      <c r="B110" s="446"/>
      <c r="C110" s="440"/>
      <c r="D110" s="440"/>
      <c r="E110" s="441"/>
      <c r="F110" s="444"/>
      <c r="G110" s="650"/>
      <c r="H110" s="650"/>
      <c r="I110" s="650"/>
      <c r="J110" s="446"/>
      <c r="K110" s="1411"/>
      <c r="L110" s="446"/>
      <c r="M110" s="446"/>
      <c r="N110" s="446"/>
      <c r="O110" s="446"/>
      <c r="P110" s="1411"/>
      <c r="Q110" s="446"/>
      <c r="R110" s="436"/>
      <c r="S110" s="409"/>
      <c r="T110" s="175"/>
      <c r="U110" s="175"/>
      <c r="V110" s="175"/>
      <c r="W110" s="175"/>
    </row>
    <row r="111" spans="1:23" s="11" customFormat="1" ht="18.95" customHeight="1">
      <c r="A111" s="1089">
        <v>105</v>
      </c>
      <c r="B111" s="446"/>
      <c r="C111" s="440"/>
      <c r="D111" s="440"/>
      <c r="E111" s="441"/>
      <c r="F111" s="444"/>
      <c r="G111" s="650"/>
      <c r="H111" s="650"/>
      <c r="I111" s="650"/>
      <c r="J111" s="446"/>
      <c r="K111" s="1411"/>
      <c r="L111" s="446"/>
      <c r="M111" s="446"/>
      <c r="N111" s="446"/>
      <c r="O111" s="446"/>
      <c r="P111" s="1411"/>
      <c r="Q111" s="446"/>
      <c r="R111" s="436"/>
      <c r="S111" s="409"/>
      <c r="T111" s="175"/>
      <c r="U111" s="175"/>
      <c r="V111" s="175"/>
      <c r="W111" s="175"/>
    </row>
    <row r="112" spans="1:23" s="11" customFormat="1" ht="18.95" customHeight="1">
      <c r="A112" s="1089">
        <v>106</v>
      </c>
      <c r="B112" s="446"/>
      <c r="C112" s="440"/>
      <c r="D112" s="440"/>
      <c r="E112" s="441"/>
      <c r="F112" s="444"/>
      <c r="G112" s="650"/>
      <c r="H112" s="650"/>
      <c r="I112" s="650"/>
      <c r="J112" s="446"/>
      <c r="K112" s="1411"/>
      <c r="L112" s="446"/>
      <c r="M112" s="446"/>
      <c r="N112" s="446"/>
      <c r="O112" s="446"/>
      <c r="P112" s="1411"/>
      <c r="Q112" s="446"/>
      <c r="R112" s="436"/>
      <c r="S112" s="409"/>
      <c r="T112" s="175"/>
      <c r="U112" s="175"/>
      <c r="V112" s="175"/>
      <c r="W112" s="175"/>
    </row>
    <row r="113" spans="1:23" s="11" customFormat="1" ht="18.95" customHeight="1">
      <c r="A113" s="1089">
        <v>107</v>
      </c>
      <c r="B113" s="446"/>
      <c r="C113" s="440"/>
      <c r="D113" s="440"/>
      <c r="E113" s="441"/>
      <c r="F113" s="444"/>
      <c r="G113" s="650"/>
      <c r="H113" s="650"/>
      <c r="I113" s="650"/>
      <c r="J113" s="446"/>
      <c r="K113" s="1411"/>
      <c r="L113" s="446"/>
      <c r="M113" s="446"/>
      <c r="N113" s="446"/>
      <c r="O113" s="446"/>
      <c r="P113" s="1411"/>
      <c r="Q113" s="446"/>
      <c r="R113" s="436"/>
      <c r="S113" s="409"/>
      <c r="T113" s="175"/>
      <c r="U113" s="175"/>
      <c r="V113" s="175"/>
      <c r="W113" s="175"/>
    </row>
    <row r="114" spans="1:23" s="11" customFormat="1" ht="18.95" customHeight="1">
      <c r="A114" s="1089">
        <v>108</v>
      </c>
      <c r="B114" s="446"/>
      <c r="C114" s="440"/>
      <c r="D114" s="440"/>
      <c r="E114" s="441"/>
      <c r="F114" s="444"/>
      <c r="G114" s="650"/>
      <c r="H114" s="650"/>
      <c r="I114" s="650"/>
      <c r="J114" s="446"/>
      <c r="K114" s="1411"/>
      <c r="L114" s="446"/>
      <c r="M114" s="446"/>
      <c r="N114" s="446"/>
      <c r="O114" s="446"/>
      <c r="P114" s="1411"/>
      <c r="Q114" s="446"/>
      <c r="R114" s="436"/>
      <c r="S114" s="409"/>
      <c r="T114" s="175"/>
      <c r="U114" s="175"/>
      <c r="V114" s="175"/>
      <c r="W114" s="175"/>
    </row>
    <row r="115" spans="1:23" s="11" customFormat="1" ht="18.95" customHeight="1">
      <c r="A115" s="1089">
        <v>109</v>
      </c>
      <c r="B115" s="446"/>
      <c r="C115" s="440"/>
      <c r="D115" s="440"/>
      <c r="E115" s="441"/>
      <c r="F115" s="444"/>
      <c r="G115" s="650"/>
      <c r="H115" s="650"/>
      <c r="I115" s="650"/>
      <c r="J115" s="446"/>
      <c r="K115" s="1411"/>
      <c r="L115" s="446"/>
      <c r="M115" s="446"/>
      <c r="N115" s="446"/>
      <c r="O115" s="446"/>
      <c r="P115" s="1411"/>
      <c r="Q115" s="446"/>
      <c r="R115" s="436"/>
      <c r="S115" s="409"/>
      <c r="T115" s="175"/>
      <c r="U115" s="175"/>
      <c r="V115" s="175"/>
      <c r="W115" s="175"/>
    </row>
    <row r="116" spans="1:23" s="11" customFormat="1" ht="18.95" customHeight="1">
      <c r="A116" s="1089">
        <v>110</v>
      </c>
      <c r="B116" s="446"/>
      <c r="C116" s="440"/>
      <c r="D116" s="440"/>
      <c r="E116" s="441"/>
      <c r="F116" s="444"/>
      <c r="G116" s="650"/>
      <c r="H116" s="650"/>
      <c r="I116" s="650"/>
      <c r="J116" s="446"/>
      <c r="K116" s="1411"/>
      <c r="L116" s="446"/>
      <c r="M116" s="446"/>
      <c r="N116" s="446"/>
      <c r="O116" s="446"/>
      <c r="P116" s="1411"/>
      <c r="Q116" s="446"/>
      <c r="R116" s="436"/>
      <c r="S116" s="409"/>
      <c r="T116" s="176"/>
      <c r="U116" s="176"/>
      <c r="V116" s="176"/>
      <c r="W116" s="176"/>
    </row>
    <row r="117" spans="1:23" s="11" customFormat="1" ht="18.95" customHeight="1">
      <c r="A117" s="1089">
        <v>111</v>
      </c>
      <c r="B117" s="446"/>
      <c r="C117" s="440"/>
      <c r="D117" s="440"/>
      <c r="E117" s="441"/>
      <c r="F117" s="444"/>
      <c r="G117" s="650"/>
      <c r="H117" s="650"/>
      <c r="I117" s="650"/>
      <c r="J117" s="446"/>
      <c r="K117" s="1411"/>
      <c r="L117" s="446"/>
      <c r="M117" s="446"/>
      <c r="N117" s="446"/>
      <c r="O117" s="446"/>
      <c r="P117" s="1411"/>
      <c r="Q117" s="446"/>
      <c r="R117" s="436"/>
      <c r="S117" s="409"/>
      <c r="T117" s="175"/>
      <c r="U117" s="175"/>
      <c r="V117" s="175"/>
      <c r="W117" s="175"/>
    </row>
    <row r="118" spans="1:23" s="11" customFormat="1" ht="18.95" customHeight="1">
      <c r="A118" s="1089">
        <v>112</v>
      </c>
      <c r="B118" s="446"/>
      <c r="C118" s="440"/>
      <c r="D118" s="440"/>
      <c r="E118" s="441"/>
      <c r="F118" s="444"/>
      <c r="G118" s="650"/>
      <c r="H118" s="650"/>
      <c r="I118" s="650"/>
      <c r="J118" s="446"/>
      <c r="K118" s="1411"/>
      <c r="L118" s="446"/>
      <c r="M118" s="446"/>
      <c r="N118" s="446"/>
      <c r="O118" s="446"/>
      <c r="P118" s="1411"/>
      <c r="Q118" s="446"/>
      <c r="R118" s="436"/>
      <c r="S118" s="409"/>
      <c r="T118" s="175"/>
      <c r="U118" s="175"/>
      <c r="V118" s="175"/>
      <c r="W118" s="175"/>
    </row>
    <row r="119" spans="1:23" s="11" customFormat="1" ht="18.95" customHeight="1">
      <c r="A119" s="1089">
        <v>113</v>
      </c>
      <c r="B119" s="446"/>
      <c r="C119" s="440"/>
      <c r="D119" s="440"/>
      <c r="E119" s="441"/>
      <c r="F119" s="444"/>
      <c r="G119" s="650"/>
      <c r="H119" s="650"/>
      <c r="I119" s="650"/>
      <c r="J119" s="446"/>
      <c r="K119" s="1411"/>
      <c r="L119" s="446"/>
      <c r="M119" s="446"/>
      <c r="N119" s="446"/>
      <c r="O119" s="446"/>
      <c r="P119" s="1411"/>
      <c r="Q119" s="446"/>
      <c r="R119" s="436"/>
      <c r="S119" s="409"/>
      <c r="T119" s="175"/>
      <c r="U119" s="175"/>
      <c r="V119" s="175"/>
      <c r="W119" s="175"/>
    </row>
    <row r="120" spans="1:23" s="11" customFormat="1" ht="18.95" customHeight="1">
      <c r="A120" s="1089">
        <v>114</v>
      </c>
      <c r="B120" s="446"/>
      <c r="C120" s="440"/>
      <c r="D120" s="440"/>
      <c r="E120" s="441"/>
      <c r="F120" s="444"/>
      <c r="G120" s="650"/>
      <c r="H120" s="650"/>
      <c r="I120" s="650"/>
      <c r="J120" s="446"/>
      <c r="K120" s="1411"/>
      <c r="L120" s="446"/>
      <c r="M120" s="446"/>
      <c r="N120" s="446"/>
      <c r="O120" s="446"/>
      <c r="P120" s="1411"/>
      <c r="Q120" s="446"/>
      <c r="R120" s="436"/>
      <c r="S120" s="409"/>
      <c r="T120" s="175"/>
      <c r="U120" s="175"/>
      <c r="V120" s="175"/>
      <c r="W120" s="175"/>
    </row>
    <row r="121" spans="1:23" s="11" customFormat="1" ht="18.95" customHeight="1">
      <c r="A121" s="1089">
        <v>115</v>
      </c>
      <c r="B121" s="446"/>
      <c r="C121" s="440"/>
      <c r="D121" s="440"/>
      <c r="E121" s="441"/>
      <c r="F121" s="444"/>
      <c r="G121" s="650"/>
      <c r="H121" s="650"/>
      <c r="I121" s="650"/>
      <c r="J121" s="446"/>
      <c r="K121" s="1411"/>
      <c r="L121" s="446"/>
      <c r="M121" s="446"/>
      <c r="N121" s="446"/>
      <c r="O121" s="446"/>
      <c r="P121" s="1411"/>
      <c r="Q121" s="446"/>
      <c r="R121" s="436"/>
      <c r="S121" s="409"/>
      <c r="T121" s="175"/>
      <c r="U121" s="175"/>
      <c r="V121" s="175"/>
      <c r="W121" s="175"/>
    </row>
    <row r="122" spans="1:23" s="11" customFormat="1" ht="18.95" customHeight="1">
      <c r="A122" s="1089">
        <v>116</v>
      </c>
      <c r="B122" s="446"/>
      <c r="C122" s="440"/>
      <c r="D122" s="440"/>
      <c r="E122" s="441"/>
      <c r="F122" s="444"/>
      <c r="G122" s="650"/>
      <c r="H122" s="650"/>
      <c r="I122" s="650"/>
      <c r="J122" s="446"/>
      <c r="K122" s="1411"/>
      <c r="L122" s="446"/>
      <c r="M122" s="446"/>
      <c r="N122" s="446"/>
      <c r="O122" s="446"/>
      <c r="P122" s="1411"/>
      <c r="Q122" s="446"/>
      <c r="R122" s="436"/>
      <c r="S122" s="409"/>
      <c r="T122" s="175"/>
      <c r="U122" s="175"/>
      <c r="V122" s="175"/>
      <c r="W122" s="175"/>
    </row>
    <row r="123" spans="1:23" s="11" customFormat="1" ht="18.95" customHeight="1">
      <c r="A123" s="1089">
        <v>117</v>
      </c>
      <c r="B123" s="446"/>
      <c r="C123" s="440"/>
      <c r="D123" s="440"/>
      <c r="E123" s="441"/>
      <c r="F123" s="444"/>
      <c r="G123" s="650"/>
      <c r="H123" s="650"/>
      <c r="I123" s="650"/>
      <c r="J123" s="446"/>
      <c r="K123" s="1411"/>
      <c r="L123" s="446"/>
      <c r="M123" s="446"/>
      <c r="N123" s="446"/>
      <c r="O123" s="446"/>
      <c r="P123" s="1411"/>
      <c r="Q123" s="446"/>
      <c r="R123" s="436"/>
      <c r="S123" s="409"/>
      <c r="T123" s="175"/>
      <c r="U123" s="175"/>
      <c r="V123" s="175"/>
      <c r="W123" s="175"/>
    </row>
    <row r="124" spans="1:23" s="11" customFormat="1" ht="18.95" customHeight="1">
      <c r="A124" s="1089">
        <v>118</v>
      </c>
      <c r="B124" s="446"/>
      <c r="C124" s="440"/>
      <c r="D124" s="440"/>
      <c r="E124" s="441"/>
      <c r="F124" s="444"/>
      <c r="G124" s="650"/>
      <c r="H124" s="650"/>
      <c r="I124" s="650"/>
      <c r="J124" s="446"/>
      <c r="K124" s="1411"/>
      <c r="L124" s="446"/>
      <c r="M124" s="446"/>
      <c r="N124" s="446"/>
      <c r="O124" s="446"/>
      <c r="P124" s="1411"/>
      <c r="Q124" s="446"/>
      <c r="R124" s="436"/>
      <c r="S124" s="409"/>
      <c r="T124" s="175"/>
      <c r="U124" s="175"/>
      <c r="V124" s="175"/>
      <c r="W124" s="175"/>
    </row>
    <row r="125" spans="1:23" s="11" customFormat="1" ht="18.95" customHeight="1">
      <c r="A125" s="1089">
        <v>119</v>
      </c>
      <c r="B125" s="446"/>
      <c r="C125" s="440"/>
      <c r="D125" s="440"/>
      <c r="E125" s="441"/>
      <c r="F125" s="444"/>
      <c r="G125" s="650"/>
      <c r="H125" s="650"/>
      <c r="I125" s="650"/>
      <c r="J125" s="446"/>
      <c r="K125" s="1411"/>
      <c r="L125" s="446"/>
      <c r="M125" s="446"/>
      <c r="N125" s="446"/>
      <c r="O125" s="446"/>
      <c r="P125" s="1411"/>
      <c r="Q125" s="446"/>
      <c r="R125" s="436"/>
      <c r="S125" s="409"/>
      <c r="T125" s="175"/>
      <c r="U125" s="175"/>
      <c r="V125" s="175"/>
      <c r="W125" s="175"/>
    </row>
    <row r="126" spans="1:23" s="11" customFormat="1" ht="18.95" customHeight="1">
      <c r="A126" s="1089">
        <v>120</v>
      </c>
      <c r="B126" s="446"/>
      <c r="C126" s="440"/>
      <c r="D126" s="440"/>
      <c r="E126" s="441"/>
      <c r="F126" s="444"/>
      <c r="G126" s="650"/>
      <c r="H126" s="650"/>
      <c r="I126" s="650"/>
      <c r="J126" s="446"/>
      <c r="K126" s="1411"/>
      <c r="L126" s="446"/>
      <c r="M126" s="446"/>
      <c r="N126" s="446"/>
      <c r="O126" s="446"/>
      <c r="P126" s="1411"/>
      <c r="Q126" s="446"/>
      <c r="R126" s="436"/>
      <c r="S126" s="409"/>
      <c r="T126" s="175"/>
      <c r="U126" s="175"/>
      <c r="V126" s="175"/>
      <c r="W126" s="175"/>
    </row>
    <row r="127" spans="1:23" s="11" customFormat="1" ht="18.95" customHeight="1">
      <c r="A127" s="1089">
        <v>121</v>
      </c>
      <c r="B127" s="446"/>
      <c r="C127" s="440"/>
      <c r="D127" s="440"/>
      <c r="E127" s="441"/>
      <c r="F127" s="444"/>
      <c r="G127" s="650"/>
      <c r="H127" s="650"/>
      <c r="I127" s="650"/>
      <c r="J127" s="446"/>
      <c r="K127" s="1411"/>
      <c r="L127" s="446"/>
      <c r="M127" s="446"/>
      <c r="N127" s="446"/>
      <c r="O127" s="446"/>
      <c r="P127" s="1411"/>
      <c r="Q127" s="446"/>
      <c r="R127" s="436"/>
      <c r="S127" s="409"/>
      <c r="T127" s="175"/>
      <c r="U127" s="175"/>
      <c r="V127" s="175"/>
      <c r="W127" s="175"/>
    </row>
    <row r="128" spans="1:23" s="11" customFormat="1" ht="18.95" customHeight="1">
      <c r="A128" s="1089">
        <v>122</v>
      </c>
      <c r="B128" s="446"/>
      <c r="C128" s="440"/>
      <c r="D128" s="440"/>
      <c r="E128" s="441"/>
      <c r="F128" s="444"/>
      <c r="G128" s="650"/>
      <c r="H128" s="650"/>
      <c r="I128" s="650"/>
      <c r="J128" s="446"/>
      <c r="K128" s="1411"/>
      <c r="L128" s="446"/>
      <c r="M128" s="446"/>
      <c r="N128" s="446"/>
      <c r="O128" s="446"/>
      <c r="P128" s="1411"/>
      <c r="Q128" s="446"/>
      <c r="R128" s="436"/>
      <c r="S128" s="409"/>
      <c r="T128" s="175"/>
      <c r="U128" s="175"/>
      <c r="V128" s="175"/>
      <c r="W128" s="175"/>
    </row>
    <row r="129" spans="1:23" s="11" customFormat="1" ht="18.95" customHeight="1">
      <c r="A129" s="1089">
        <v>123</v>
      </c>
      <c r="B129" s="446"/>
      <c r="C129" s="440"/>
      <c r="D129" s="440"/>
      <c r="E129" s="441"/>
      <c r="F129" s="444"/>
      <c r="G129" s="650"/>
      <c r="H129" s="650"/>
      <c r="I129" s="650"/>
      <c r="J129" s="446"/>
      <c r="K129" s="1411"/>
      <c r="L129" s="446"/>
      <c r="M129" s="446"/>
      <c r="N129" s="446"/>
      <c r="O129" s="446"/>
      <c r="P129" s="1411"/>
      <c r="Q129" s="446"/>
      <c r="R129" s="436"/>
      <c r="S129" s="409"/>
      <c r="T129" s="175"/>
      <c r="U129" s="175"/>
      <c r="V129" s="175"/>
      <c r="W129" s="175"/>
    </row>
    <row r="130" spans="1:23" s="11" customFormat="1" ht="18.95" customHeight="1">
      <c r="A130" s="1089">
        <v>124</v>
      </c>
      <c r="B130" s="446"/>
      <c r="C130" s="440"/>
      <c r="D130" s="440"/>
      <c r="E130" s="441"/>
      <c r="F130" s="444"/>
      <c r="G130" s="650"/>
      <c r="H130" s="650"/>
      <c r="I130" s="650"/>
      <c r="J130" s="446"/>
      <c r="K130" s="1411"/>
      <c r="L130" s="446"/>
      <c r="M130" s="446"/>
      <c r="N130" s="446"/>
      <c r="O130" s="446"/>
      <c r="P130" s="1411"/>
      <c r="Q130" s="446"/>
      <c r="R130" s="436"/>
      <c r="S130" s="409"/>
      <c r="T130" s="175"/>
      <c r="U130" s="175"/>
      <c r="V130" s="175"/>
      <c r="W130" s="175"/>
    </row>
    <row r="131" spans="1:23" s="11" customFormat="1" ht="18.95" customHeight="1">
      <c r="A131" s="1089">
        <v>125</v>
      </c>
      <c r="B131" s="446"/>
      <c r="C131" s="440"/>
      <c r="D131" s="440"/>
      <c r="E131" s="441"/>
      <c r="F131" s="444"/>
      <c r="G131" s="650"/>
      <c r="H131" s="650"/>
      <c r="I131" s="650"/>
      <c r="J131" s="446"/>
      <c r="K131" s="1411"/>
      <c r="L131" s="446"/>
      <c r="M131" s="446"/>
      <c r="N131" s="446"/>
      <c r="O131" s="446"/>
      <c r="P131" s="1411"/>
      <c r="Q131" s="446"/>
      <c r="R131" s="436"/>
      <c r="S131" s="409"/>
      <c r="T131" s="175"/>
      <c r="U131" s="175"/>
      <c r="V131" s="175"/>
      <c r="W131" s="175"/>
    </row>
    <row r="132" spans="1:23" s="11" customFormat="1" ht="18.95" customHeight="1">
      <c r="A132" s="1089">
        <v>126</v>
      </c>
      <c r="B132" s="446"/>
      <c r="C132" s="440"/>
      <c r="D132" s="440"/>
      <c r="E132" s="441"/>
      <c r="F132" s="444"/>
      <c r="G132" s="650"/>
      <c r="H132" s="650"/>
      <c r="I132" s="650"/>
      <c r="J132" s="446"/>
      <c r="K132" s="1411"/>
      <c r="L132" s="446"/>
      <c r="M132" s="446"/>
      <c r="N132" s="446"/>
      <c r="O132" s="446"/>
      <c r="P132" s="1411"/>
      <c r="Q132" s="446"/>
      <c r="R132" s="436"/>
      <c r="S132" s="409"/>
      <c r="T132" s="175"/>
      <c r="U132" s="175"/>
      <c r="V132" s="175"/>
      <c r="W132" s="175"/>
    </row>
    <row r="133" spans="1:23" s="11" customFormat="1" ht="18.95" customHeight="1">
      <c r="A133" s="1089">
        <v>127</v>
      </c>
      <c r="B133" s="446"/>
      <c r="C133" s="440"/>
      <c r="D133" s="440"/>
      <c r="E133" s="441"/>
      <c r="F133" s="444"/>
      <c r="G133" s="650"/>
      <c r="H133" s="650"/>
      <c r="I133" s="650"/>
      <c r="J133" s="446"/>
      <c r="K133" s="1411"/>
      <c r="L133" s="446"/>
      <c r="M133" s="446"/>
      <c r="N133" s="446"/>
      <c r="O133" s="446"/>
      <c r="P133" s="1411"/>
      <c r="Q133" s="446"/>
      <c r="R133" s="436"/>
      <c r="S133" s="409"/>
      <c r="T133" s="175"/>
      <c r="U133" s="175"/>
      <c r="V133" s="175"/>
      <c r="W133" s="175"/>
    </row>
    <row r="134" spans="1:23" s="11" customFormat="1" ht="18.95" customHeight="1">
      <c r="A134" s="1089">
        <v>128</v>
      </c>
      <c r="B134" s="446"/>
      <c r="C134" s="440"/>
      <c r="D134" s="440"/>
      <c r="E134" s="441"/>
      <c r="F134" s="444"/>
      <c r="G134" s="650"/>
      <c r="H134" s="650"/>
      <c r="I134" s="650"/>
      <c r="J134" s="446"/>
      <c r="K134" s="1411"/>
      <c r="L134" s="446"/>
      <c r="M134" s="446"/>
      <c r="N134" s="446"/>
      <c r="O134" s="446"/>
      <c r="P134" s="1411"/>
      <c r="Q134" s="446"/>
      <c r="R134" s="436"/>
      <c r="S134" s="409"/>
      <c r="T134" s="175"/>
      <c r="U134" s="175"/>
      <c r="V134" s="175"/>
      <c r="W134" s="175"/>
    </row>
    <row r="135" spans="1:23">
      <c r="C135" s="379"/>
    </row>
  </sheetData>
  <mergeCells count="1">
    <mergeCell ref="P3:R5"/>
  </mergeCells>
  <phoneticPr fontId="0" type="noConversion"/>
  <conditionalFormatting sqref="A7:A134 C135">
    <cfRule type="expression" dxfId="443" priority="12" stopIfTrue="1">
      <formula>$T7&gt;=1</formula>
    </cfRule>
  </conditionalFormatting>
  <conditionalFormatting sqref="C97:E97 D126:E130 C132:E134 C98:C103 C111:E111 D105:E109 C126:C131 C105:C110 C118:E118 D112:E116 D119:E123 C119:C124 C104:E104 D98:E102 C125:E125 C66:E70 D22:E25 C27:E27 C22:C26 C45:E47 D28:E32 C28:C33 C34:E38 C40:E43 C84:C89 C51 C49:E50 D71:E74 C76:E76 C71:C75 C48 C83:E83 D77:E81 C77:C82 C90:E90 D84:E88 C112:C117 D91:E95 C91:C96 C44 C52:E52 C59:E59 D53:E57 C53:C58 D60:E64 C60:C65">
    <cfRule type="expression" dxfId="442" priority="13" stopIfTrue="1">
      <formula>$U22&gt;=1</formula>
    </cfRule>
  </conditionalFormatting>
  <conditionalFormatting sqref="C39:E39">
    <cfRule type="expression" dxfId="441" priority="14" stopIfTrue="1">
      <formula>$U39&gt;=1</formula>
    </cfRule>
  </conditionalFormatting>
  <conditionalFormatting sqref="C13:E21">
    <cfRule type="expression" dxfId="440" priority="15" stopIfTrue="1">
      <formula>$S13&gt;=1</formula>
    </cfRule>
  </conditionalFormatting>
  <conditionalFormatting sqref="D130:E132 C123:E129 C134:E134 D108:E110 C101:E107 C119:C122 D119:E121 C112:E118 C39:E41 C42:C45 D42:E44 C130:C133 C53:C56 D53:E55 C46:E52 C64:C67 D64:E66 C57:E63 C75:C78 D75:E77 C68:E74 C86:C89 D86:E88 C79:E85 C97:C100 D97:E99 C90:E96 C108:C111">
    <cfRule type="expression" dxfId="439" priority="11" stopIfTrue="1">
      <formula>$S39&gt;=1</formula>
    </cfRule>
  </conditionalFormatting>
  <conditionalFormatting sqref="D27:E32 D34:E38 C22:C38 D22:E25">
    <cfRule type="expression" dxfId="438" priority="10" stopIfTrue="1">
      <formula>$U22&gt;=1</formula>
    </cfRule>
  </conditionalFormatting>
  <conditionalFormatting sqref="D39:E39 C39:C40 C41:E44 C28:C33 D22:E25 C27:E27 C22:C26 C34:E38 D28:E32">
    <cfRule type="expression" dxfId="437" priority="8" stopIfTrue="1">
      <formula>$U22&gt;=1</formula>
    </cfRule>
  </conditionalFormatting>
  <conditionalFormatting sqref="C39:E44">
    <cfRule type="expression" dxfId="436" priority="5" stopIfTrue="1">
      <formula>$S39&gt;=1</formula>
    </cfRule>
  </conditionalFormatting>
  <conditionalFormatting sqref="D27:E32 D34:E38 C22:C38 D22:E25">
    <cfRule type="expression" dxfId="435" priority="4" stopIfTrue="1">
      <formula>$U22&gt;=1</formula>
    </cfRule>
  </conditionalFormatting>
  <conditionalFormatting sqref="C12">
    <cfRule type="expression" dxfId="434" priority="25" stopIfTrue="1">
      <formula>$S9&gt;=1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drawing r:id="rId2"/>
  <legacyDrawing r:id="rId3"/>
</worksheet>
</file>

<file path=xl/worksheets/sheet14.xml><?xml version="1.0" encoding="utf-8"?>
<worksheet xmlns="http://schemas.openxmlformats.org/spreadsheetml/2006/main" xmlns:r="http://schemas.openxmlformats.org/officeDocument/2006/relationships">
  <sheetPr codeName="Sheet136">
    <pageSetUpPr fitToPage="1"/>
  </sheetPr>
  <dimension ref="A1:AJ79"/>
  <sheetViews>
    <sheetView showGridLines="0" showZeros="0" workbookViewId="0">
      <selection activeCell="P11" sqref="P11"/>
    </sheetView>
  </sheetViews>
  <sheetFormatPr defaultRowHeight="12.75"/>
  <cols>
    <col min="1" max="2" width="3.285156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57" customWidth="1"/>
    <col min="10" max="10" width="10.7109375" customWidth="1"/>
    <col min="11" max="11" width="1.7109375" style="857" customWidth="1"/>
    <col min="12" max="12" width="10.7109375" customWidth="1"/>
    <col min="13" max="13" width="1.7109375" style="89" customWidth="1"/>
    <col min="14" max="14" width="10.7109375" customWidth="1"/>
    <col min="15" max="15" width="1.7109375" style="88" customWidth="1"/>
    <col min="16" max="16" width="10.7109375" customWidth="1"/>
    <col min="17" max="17" width="4.28515625" style="89" customWidth="1"/>
    <col min="18" max="18" width="0.85546875" hidden="1" customWidth="1"/>
    <col min="19" max="19" width="2.28515625" hidden="1" customWidth="1"/>
    <col min="20" max="20" width="4" hidden="1" customWidth="1"/>
    <col min="21" max="21" width="9.140625" style="89"/>
    <col min="22" max="22" width="4.42578125" customWidth="1"/>
    <col min="27" max="27" width="11.42578125" customWidth="1"/>
    <col min="28" max="30" width="9.140625" hidden="1" customWidth="1"/>
    <col min="31" max="31" width="9.85546875" customWidth="1"/>
    <col min="32" max="32" width="9.140625" style="89"/>
    <col min="35" max="35" width="10.140625" customWidth="1"/>
  </cols>
  <sheetData>
    <row r="1" spans="1:32" s="90" customFormat="1" ht="21.75" customHeight="1">
      <c r="A1" s="50">
        <f>'vnos podatkov'!$A$6</f>
        <v>0</v>
      </c>
      <c r="B1" s="50"/>
      <c r="C1" s="91"/>
      <c r="D1" s="91"/>
      <c r="E1" s="91"/>
      <c r="F1" s="91"/>
      <c r="G1" s="91"/>
      <c r="H1" s="149"/>
      <c r="I1" s="91"/>
      <c r="J1" s="151" t="s">
        <v>106</v>
      </c>
      <c r="K1" s="79"/>
      <c r="L1" s="51"/>
      <c r="M1" s="92"/>
      <c r="N1" s="92" t="s">
        <v>332</v>
      </c>
      <c r="O1" s="92"/>
      <c r="P1" s="91"/>
      <c r="Q1" s="92"/>
      <c r="U1" s="915"/>
      <c r="V1" s="906">
        <f>'vnos podatkov'!$A$6</f>
        <v>0</v>
      </c>
      <c r="AF1" s="918"/>
    </row>
    <row r="2" spans="1:32" s="64" customFormat="1" ht="15.75">
      <c r="A2" s="941">
        <f>'vnos podatkov'!$A$8</f>
        <v>0</v>
      </c>
      <c r="B2" s="53">
        <f>'vnos podatkov'!$B$8</f>
        <v>0</v>
      </c>
      <c r="C2" s="895">
        <f>'vnos podatkov'!$C$8</f>
        <v>0</v>
      </c>
      <c r="D2" s="53"/>
      <c r="E2" s="53"/>
      <c r="F2" s="93"/>
      <c r="G2" s="67"/>
      <c r="H2" s="67"/>
      <c r="I2" s="67"/>
      <c r="J2" s="151" t="s">
        <v>224</v>
      </c>
      <c r="K2" s="79"/>
      <c r="L2" s="79"/>
      <c r="M2" s="94"/>
      <c r="N2" s="67"/>
      <c r="O2" s="94"/>
      <c r="P2" s="67"/>
      <c r="Q2" s="94"/>
      <c r="U2" s="916"/>
      <c r="V2" s="988">
        <f>'vnos podatkov'!$A$8</f>
        <v>0</v>
      </c>
      <c r="W2" s="861">
        <f>'vnos podatkov'!$B$8</f>
        <v>0</v>
      </c>
      <c r="X2" s="861">
        <f>'vnos podatkov'!$C$8</f>
        <v>0</v>
      </c>
      <c r="Y2" s="987">
        <f>'vnos podatkov'!$A$10</f>
        <v>0</v>
      </c>
      <c r="AF2" s="919"/>
    </row>
    <row r="3" spans="1:32" s="16" customFormat="1" ht="11.25" customHeight="1">
      <c r="A3" s="42" t="s">
        <v>388</v>
      </c>
      <c r="B3" s="42"/>
      <c r="C3" s="42"/>
      <c r="D3" s="42" t="s">
        <v>68</v>
      </c>
      <c r="E3" s="42"/>
      <c r="F3" s="1666" t="s">
        <v>76</v>
      </c>
      <c r="G3" s="1666"/>
      <c r="H3" s="42"/>
      <c r="I3" s="855"/>
      <c r="J3" s="153" t="s">
        <v>123</v>
      </c>
      <c r="K3" s="855"/>
      <c r="L3" s="42" t="s">
        <v>83</v>
      </c>
      <c r="M3" s="855"/>
      <c r="N3" s="153" t="s">
        <v>499</v>
      </c>
      <c r="O3" s="855"/>
      <c r="P3" s="42"/>
      <c r="Q3" s="859" t="s">
        <v>102</v>
      </c>
      <c r="U3" s="896"/>
      <c r="V3" s="904" t="s">
        <v>363</v>
      </c>
      <c r="W3" s="907"/>
      <c r="X3" s="908"/>
      <c r="Y3" s="909"/>
      <c r="Z3" s="867"/>
      <c r="AA3" s="872"/>
      <c r="AB3" s="872"/>
      <c r="AC3" s="872"/>
      <c r="AD3" s="872"/>
      <c r="AE3" s="56"/>
      <c r="AF3" s="920"/>
    </row>
    <row r="4" spans="1:32" s="27" customFormat="1" ht="11.25" customHeight="1" thickBot="1">
      <c r="A4" s="1375">
        <f>'vnos podatkov'!$D$8</f>
        <v>0</v>
      </c>
      <c r="B4" s="1375"/>
      <c r="C4" s="1375"/>
      <c r="D4" s="1375">
        <f>'vnos podatkov'!$A$10</f>
        <v>0</v>
      </c>
      <c r="E4" s="624"/>
      <c r="F4" s="1682">
        <f>'vnos podatkov'!$C$10</f>
        <v>0</v>
      </c>
      <c r="G4" s="1682"/>
      <c r="H4" s="624"/>
      <c r="I4" s="624"/>
      <c r="J4" s="1377">
        <f>'vnos podatkov'!$D$10</f>
        <v>0</v>
      </c>
      <c r="K4" s="624"/>
      <c r="L4" s="1378">
        <f>'vnos podatkov'!$B$10</f>
        <v>0</v>
      </c>
      <c r="M4" s="624"/>
      <c r="N4" s="1423">
        <f>COUNTIF(C7:C69,"&gt;0")</f>
        <v>0</v>
      </c>
      <c r="O4" s="624"/>
      <c r="P4" s="624"/>
      <c r="Q4" s="1379">
        <f>'vnos podatkov'!$E$10</f>
        <v>0</v>
      </c>
      <c r="U4" s="917"/>
      <c r="V4" s="863"/>
      <c r="W4" s="863"/>
      <c r="X4" s="863"/>
      <c r="Y4" s="866"/>
      <c r="Z4" s="866"/>
      <c r="AA4" s="866"/>
      <c r="AB4" s="866"/>
      <c r="AC4" s="866"/>
      <c r="AD4" s="866"/>
      <c r="AE4" s="866"/>
      <c r="AF4" s="921"/>
    </row>
    <row r="5" spans="1:32" s="16" customFormat="1" ht="11.25">
      <c r="A5" s="484"/>
      <c r="B5" s="467" t="s">
        <v>84</v>
      </c>
      <c r="C5" s="467" t="s">
        <v>126</v>
      </c>
      <c r="D5" s="467" t="s">
        <v>96</v>
      </c>
      <c r="E5" s="489" t="s">
        <v>71</v>
      </c>
      <c r="F5" s="489" t="s">
        <v>72</v>
      </c>
      <c r="G5" s="489"/>
      <c r="H5" s="489" t="s">
        <v>76</v>
      </c>
      <c r="I5" s="489"/>
      <c r="J5" s="467" t="s">
        <v>134</v>
      </c>
      <c r="K5" s="467"/>
      <c r="L5" s="467" t="s">
        <v>108</v>
      </c>
      <c r="M5" s="503"/>
      <c r="N5" s="467"/>
      <c r="O5" s="503"/>
      <c r="P5" s="467"/>
      <c r="Q5" s="470"/>
      <c r="U5" s="896"/>
      <c r="V5" s="854" t="s">
        <v>353</v>
      </c>
      <c r="W5" s="620" t="s">
        <v>71</v>
      </c>
      <c r="X5" s="860" t="s">
        <v>72</v>
      </c>
      <c r="Y5" s="867" t="s">
        <v>352</v>
      </c>
      <c r="Z5" s="403" t="s">
        <v>361</v>
      </c>
      <c r="AA5" s="403" t="s">
        <v>362</v>
      </c>
      <c r="AB5" s="403"/>
      <c r="AC5" s="403"/>
      <c r="AD5" s="403"/>
      <c r="AE5" s="1005" t="s">
        <v>355</v>
      </c>
      <c r="AF5" s="920"/>
    </row>
    <row r="6" spans="1:32" s="16" customFormat="1" ht="3.75" customHeight="1" thickBot="1">
      <c r="A6" s="499"/>
      <c r="B6" s="96"/>
      <c r="C6" s="56"/>
      <c r="D6" s="96"/>
      <c r="E6" s="97"/>
      <c r="F6" s="97"/>
      <c r="G6" s="98"/>
      <c r="H6" s="97"/>
      <c r="I6" s="96"/>
      <c r="J6" s="96"/>
      <c r="K6" s="96"/>
      <c r="L6" s="96"/>
      <c r="M6" s="99"/>
      <c r="N6" s="96"/>
      <c r="O6" s="99"/>
      <c r="P6" s="96"/>
      <c r="Q6" s="100"/>
      <c r="U6" s="896"/>
      <c r="V6" s="875"/>
      <c r="W6" s="876"/>
      <c r="X6" s="877"/>
      <c r="Y6" s="878"/>
      <c r="Z6" s="879"/>
      <c r="AA6" s="879"/>
      <c r="AB6" s="879"/>
      <c r="AC6" s="879"/>
      <c r="AD6" s="879"/>
      <c r="AE6" s="1006"/>
      <c r="AF6" s="920"/>
    </row>
    <row r="7" spans="1:32" s="33" customFormat="1" ht="10.5" customHeight="1">
      <c r="A7" s="500">
        <v>1</v>
      </c>
      <c r="B7" s="103" t="str">
        <f>UPPER(IF($D7="","",VLOOKUP($D7,'ž kvalifikacije žrebna lista'!$A$7:$R$38,17)))</f>
        <v/>
      </c>
      <c r="C7" s="103" t="str">
        <f>IF($D7="","",VLOOKUP($D7,'ž kvalifikacije žrebna lista'!$A$7:$R$38,2))</f>
        <v/>
      </c>
      <c r="D7" s="102"/>
      <c r="E7" s="103" t="str">
        <f>UPPER(IF($D7="","",VLOOKUP($D7,'ž kvalifikacije žrebna lista'!$A$7:$R$38,3)))</f>
        <v/>
      </c>
      <c r="F7" s="103" t="str">
        <f>PROPER(IF($D7="","",VLOOKUP($D7,'ž kvalifikacije žrebna lista'!$A$7:$R$38,4)))</f>
        <v/>
      </c>
      <c r="G7" s="103"/>
      <c r="H7" s="103" t="str">
        <f>UPPER(IF($D7="","",VLOOKUP($D7,'ž kvalifikacije žrebna lista'!$A$7:$R$38,5)))</f>
        <v/>
      </c>
      <c r="I7" s="931" t="str">
        <f>IF($D7="","",VLOOKUP($D7,'ž kvalifikacije žrebna lista'!$A$7:$R$38,14))</f>
        <v/>
      </c>
      <c r="J7" s="104"/>
      <c r="K7" s="252"/>
      <c r="L7" s="104"/>
      <c r="M7" s="104"/>
      <c r="N7" s="105"/>
      <c r="O7" s="106"/>
      <c r="P7" s="107"/>
      <c r="Q7" s="108"/>
      <c r="R7" s="109"/>
      <c r="T7" s="110" t="str">
        <f>'glavni sodniki'!P21</f>
        <v>Sodnik</v>
      </c>
      <c r="U7" s="896" t="str">
        <f>IF($D7="","",VLOOKUP($D7,'ž kvalifikacije žrebna lista'!$A$7:$R$38,2))</f>
        <v/>
      </c>
      <c r="V7" s="620">
        <v>1</v>
      </c>
      <c r="W7" s="620" t="str">
        <f>UPPER(IF($D7="","",VLOOKUP($D7,'ž kvalifikacije žrebna lista'!$A$7:$R$38,3)))</f>
        <v/>
      </c>
      <c r="X7" s="620" t="str">
        <f>PROPER(IF($D7="","",VLOOKUP($D7,'ž kvalifikacije žrebna lista'!$A$7:$R$38,4)))</f>
        <v/>
      </c>
      <c r="Y7" s="899" t="str">
        <f t="shared" ref="Y7:Y38" si="0">IF(W7="","",IF($Q$62=1,9,IF($Q$62=2,6,IF($Q$62=3,3))))</f>
        <v/>
      </c>
      <c r="Z7" s="897" t="str">
        <f>IF($W7="","",IF(AND($Q$62=1,$U$8=$U$7),3,IF(AND($Q$62=2,$U$8=$U$7),2,IF(AND($Q$62=3,$U$8=$U$7),1,""))))</f>
        <v/>
      </c>
      <c r="AA7" s="900" t="str">
        <f>IF($W7="","",IF(AND($Q$62=1,$U$10=$U$8,$U$8=$U$7),3,IF(AND($Q$62=2,$U$10=$U$8,$U$8=$U$7),2,IF(AND($Q$62=3,$U$10=$U$8,$U$8=$U$7),1,""))))</f>
        <v/>
      </c>
      <c r="AB7" s="403"/>
      <c r="AC7" s="403"/>
      <c r="AD7" s="403"/>
      <c r="AE7" s="1007">
        <f>IF($C$2="B turnir",SUM(Y7:AD7)*0.1,SUM(Y7:AD7))</f>
        <v>0</v>
      </c>
      <c r="AF7" s="920"/>
    </row>
    <row r="8" spans="1:32" s="33" customFormat="1" ht="9.6" customHeight="1">
      <c r="A8" s="501"/>
      <c r="B8" s="111"/>
      <c r="C8" s="111"/>
      <c r="D8" s="111"/>
      <c r="E8" s="112"/>
      <c r="F8" s="112"/>
      <c r="G8" s="113"/>
      <c r="H8" s="114" t="s">
        <v>151</v>
      </c>
      <c r="I8" s="115"/>
      <c r="J8" s="116" t="str">
        <f>UPPER(IF(OR(I8="a",I8="as"),E7,IF(OR(I8="b",I8="bs"),E9,)))</f>
        <v/>
      </c>
      <c r="K8" s="118">
        <f>IF(OR(I8="a",I8="as"),I7,IF(OR(I8="b",I8="bs"),I9,))</f>
        <v>0</v>
      </c>
      <c r="L8" s="104"/>
      <c r="M8" s="104"/>
      <c r="N8" s="105"/>
      <c r="O8" s="106"/>
      <c r="P8" s="107"/>
      <c r="Q8" s="108"/>
      <c r="R8" s="109"/>
      <c r="T8" s="117" t="str">
        <f>'glavni sodniki'!P22</f>
        <v xml:space="preserve"> </v>
      </c>
      <c r="U8" s="896" t="str">
        <f>IF(OR(I8="a",I8="as"),C7,IF(OR(I8="b",I8="bs"),C9,""))</f>
        <v/>
      </c>
      <c r="V8" s="886">
        <v>2</v>
      </c>
      <c r="W8" s="887" t="str">
        <f>UPPER(IF($D9="","",VLOOKUP($D9,'ž kvalifikacije žrebna lista'!$A$7:$R$38,3)))</f>
        <v/>
      </c>
      <c r="X8" s="887" t="str">
        <f>PROPER(IF($D9="","",VLOOKUP($D9,'ž kvalifikacije žrebna lista'!$A$7:$R$38,4)))</f>
        <v/>
      </c>
      <c r="Y8" s="888" t="str">
        <f t="shared" si="0"/>
        <v/>
      </c>
      <c r="Z8" s="902" t="str">
        <f>IF(W8="","",IF(AND($Q$62=1,$U8=$U$9),3,IF(AND($Q$62=2,$U$8=$U$9),2,IF(AND($Q$62=3,$U$8=$U$9),1,""))))</f>
        <v/>
      </c>
      <c r="AA8" s="902" t="str">
        <f>IF($W8="","",IF(AND($Q$62=1,$U$10=$U$8,$U$8=$U$9),3,IF(AND($Q$62=2,$U$10=$U$8,$U$8=$U$9),2,IF(AND($Q$62=3,$U$10=$U$8,$U$8=$U$9),1,""))))</f>
        <v/>
      </c>
      <c r="AB8" s="888"/>
      <c r="AC8" s="888"/>
      <c r="AD8" s="888"/>
      <c r="AE8" s="1008">
        <f t="shared" ref="AE8:AE38" si="1">IF($C$2="B turnir",SUM(Y8:AD8)*0.1,SUM(Y8:AD8))</f>
        <v>0</v>
      </c>
      <c r="AF8" s="920"/>
    </row>
    <row r="9" spans="1:32" s="33" customFormat="1" ht="9.6" customHeight="1">
      <c r="A9" s="501">
        <v>2</v>
      </c>
      <c r="B9" s="101" t="str">
        <f>UPPER(IF($D9="","",VLOOKUP($D9,'ž kvalifikacije žrebna lista'!$A$7:$R$38,17)))</f>
        <v/>
      </c>
      <c r="C9" s="101" t="str">
        <f>IF($D9="","",VLOOKUP($D9,'ž kvalifikacije žrebna lista'!$A$7:$R$38,2))</f>
        <v/>
      </c>
      <c r="D9" s="102"/>
      <c r="E9" s="118" t="str">
        <f>UPPER(IF($D9="","",VLOOKUP($D9,'ž kvalifikacije žrebna lista'!$A$7:$R$38,3)))</f>
        <v/>
      </c>
      <c r="F9" s="118" t="str">
        <f>PROPER(IF($D9="","",VLOOKUP($D9,'ž kvalifikacije žrebna lista'!$A$7:$R$38,4)))</f>
        <v/>
      </c>
      <c r="G9" s="118"/>
      <c r="H9" s="118" t="str">
        <f>UPPER(IF($D9="","",VLOOKUP($D9,'ž kvalifikacije žrebna lista'!$A$7:$R$38,5)))</f>
        <v/>
      </c>
      <c r="I9" s="932" t="str">
        <f>IF($D9="","",VLOOKUP($D9,'ž kvalifikacije žrebna lista'!$A$7:$R$38,14))</f>
        <v/>
      </c>
      <c r="J9" s="1404"/>
      <c r="K9" s="882"/>
      <c r="L9" s="104"/>
      <c r="M9" s="104"/>
      <c r="N9" s="105"/>
      <c r="O9" s="106"/>
      <c r="P9" s="107"/>
      <c r="Q9" s="108"/>
      <c r="R9" s="109"/>
      <c r="T9" s="117" t="str">
        <f>'glavni sodniki'!P23</f>
        <v xml:space="preserve"> </v>
      </c>
      <c r="U9" s="896" t="str">
        <f>IF($D9="","",VLOOKUP($D9,'ž kvalifikacije žrebna lista'!$A$7:$R$38,2))</f>
        <v/>
      </c>
      <c r="V9" s="620">
        <v>3</v>
      </c>
      <c r="W9" s="620" t="str">
        <f>UPPER(IF($D11="","",VLOOKUP($D11,'ž kvalifikacije žrebna lista'!$A$7:$R$38,3)))</f>
        <v/>
      </c>
      <c r="X9" s="620" t="str">
        <f>PROPER(IF($D11="","",VLOOKUP($D11,'ž kvalifikacije žrebna lista'!$A$7:$R$38,4)))</f>
        <v/>
      </c>
      <c r="Y9" s="403" t="str">
        <f t="shared" si="0"/>
        <v/>
      </c>
      <c r="Z9" s="903" t="str">
        <f>IF(W9="","",IF(AND($Q$62=1,$U$12=$U$11),3,IF(AND($Q$62=2,$U$12=$U$11),2,IF(AND($Q$62=3,$U$12=$U$11),1,""))))</f>
        <v/>
      </c>
      <c r="AA9" s="900" t="str">
        <f>IF($W9="","",IF(AND($Q$62=1,$U$10=$U$12,$U$12=$U$11),3,IF(AND($Q$62=2,$U$10=$U$12,$U$12=$U$11),2,IF(AND($Q$62=3,$U$10=$U$12,$U$12=$U$11),1,""))))</f>
        <v/>
      </c>
      <c r="AB9" s="403"/>
      <c r="AC9" s="403"/>
      <c r="AD9" s="403"/>
      <c r="AE9" s="1007">
        <f t="shared" si="1"/>
        <v>0</v>
      </c>
      <c r="AF9" s="920"/>
    </row>
    <row r="10" spans="1:32" s="33" customFormat="1" ht="9.6" customHeight="1">
      <c r="A10" s="501"/>
      <c r="B10" s="111"/>
      <c r="C10" s="111"/>
      <c r="D10" s="119"/>
      <c r="E10" s="112"/>
      <c r="F10" s="112"/>
      <c r="G10" s="113"/>
      <c r="H10" s="112"/>
      <c r="I10" s="111"/>
      <c r="J10" s="114" t="s">
        <v>151</v>
      </c>
      <c r="K10" s="120"/>
      <c r="L10" s="116" t="str">
        <f>UPPER(IF(OR(K10="a",K10="as"),J8,IF(OR(K10="b",K10="bs"),J12,)))</f>
        <v/>
      </c>
      <c r="M10" s="121"/>
      <c r="N10" s="122"/>
      <c r="O10" s="122"/>
      <c r="P10" s="107"/>
      <c r="Q10" s="108"/>
      <c r="R10" s="109"/>
      <c r="T10" s="117" t="str">
        <f>'glavni sodniki'!P24</f>
        <v xml:space="preserve"> </v>
      </c>
      <c r="U10" s="896" t="str">
        <f>IF(OR(K10="a",K10="as"),$U$8,IF(OR(K10="b",K10="bs"),U12,""))</f>
        <v/>
      </c>
      <c r="V10" s="886">
        <v>4</v>
      </c>
      <c r="W10" s="886" t="str">
        <f>UPPER(IF($D13="","",VLOOKUP($D13,'ž kvalifikacije žrebna lista'!$A$7:$R$38,3)))</f>
        <v/>
      </c>
      <c r="X10" s="886" t="str">
        <f>PROPER(IF($D13="","",VLOOKUP($D13,'ž kvalifikacije žrebna lista'!$A$7:$R$38,4)))</f>
        <v/>
      </c>
      <c r="Y10" s="888" t="str">
        <f t="shared" si="0"/>
        <v/>
      </c>
      <c r="Z10" s="902" t="str">
        <f>IF(W10="","",IF(AND($Q$62=1,$U$12=$U$13),3,IF(AND($Q$62=2,$U$12=$U$13),2,IF(AND($Q$62=3,$U$12=$U$13),1,""))))</f>
        <v/>
      </c>
      <c r="AA10" s="902" t="str">
        <f>IF($W10="","",IF(AND($Q$62=1,$U$10=$U$12,$U$12=$U$13),3,IF(AND($Q$62=2,$U$10=$U$12,$U$12=$U$13),2,IF(AND($Q$62=3,$U$10=$U$12,$U$12=$U$13),1,""))))</f>
        <v/>
      </c>
      <c r="AB10" s="888"/>
      <c r="AC10" s="888"/>
      <c r="AD10" s="888"/>
      <c r="AE10" s="1008">
        <f t="shared" si="1"/>
        <v>0</v>
      </c>
      <c r="AF10" s="920"/>
    </row>
    <row r="11" spans="1:32" s="33" customFormat="1" ht="9.6" customHeight="1">
      <c r="A11" s="501">
        <v>3</v>
      </c>
      <c r="B11" s="101" t="str">
        <f>UPPER(IF($D11="","",VLOOKUP($D11,'ž kvalifikacije žrebna lista'!$A$7:$R$38,17)))</f>
        <v/>
      </c>
      <c r="C11" s="101" t="str">
        <f>IF($D11="","",VLOOKUP($D11,'ž kvalifikacije žrebna lista'!$A$7:$R$38,2))</f>
        <v/>
      </c>
      <c r="D11" s="102"/>
      <c r="E11" s="118" t="str">
        <f>UPPER(IF($D11="","",VLOOKUP($D11,'ž kvalifikacije žrebna lista'!$A$7:$R$38,3)))</f>
        <v/>
      </c>
      <c r="F11" s="118" t="str">
        <f>PROPER(IF($D11="","",VLOOKUP($D11,'ž kvalifikacije žrebna lista'!$A$7:$R$38,4)))</f>
        <v/>
      </c>
      <c r="G11" s="118"/>
      <c r="H11" s="118" t="str">
        <f>UPPER(IF($D11="","",VLOOKUP($D11,'ž kvalifikacije žrebna lista'!$A$7:$R$38,5)))</f>
        <v/>
      </c>
      <c r="I11" s="931" t="str">
        <f>IF($D11="","",VLOOKUP($D11,'ž kvalifikacije žrebna lista'!$A$7:$R$38,14))</f>
        <v/>
      </c>
      <c r="J11" s="104"/>
      <c r="K11" s="883"/>
      <c r="L11" s="1404"/>
      <c r="M11" s="159"/>
      <c r="N11" s="159"/>
      <c r="O11" s="159"/>
      <c r="P11" s="107"/>
      <c r="Q11" s="108"/>
      <c r="R11" s="109"/>
      <c r="T11" s="117" t="str">
        <f>'glavni sodniki'!P25</f>
        <v xml:space="preserve"> </v>
      </c>
      <c r="U11" s="896" t="str">
        <f>IF($D11="","",VLOOKUP($D11,'ž kvalifikacije žrebna lista'!$A$7:$R$38,2))</f>
        <v/>
      </c>
      <c r="V11" s="620">
        <v>5</v>
      </c>
      <c r="W11" s="620" t="str">
        <f>UPPER(IF($D15="","",VLOOKUP($D15,'ž kvalifikacije žrebna lista'!$A$7:$R$38,3)))</f>
        <v/>
      </c>
      <c r="X11" s="620" t="str">
        <f>PROPER(IF($D15="","",VLOOKUP($D15,'ž kvalifikacije žrebna lista'!$A$7:$R$38,4)))</f>
        <v/>
      </c>
      <c r="Y11" s="403" t="str">
        <f t="shared" si="0"/>
        <v/>
      </c>
      <c r="Z11" s="900" t="str">
        <f>IF(W11="","",IF(AND($Q$62=1,$U$16=$U$15),3,IF(AND($Q$62=2,$U$16=$U$15),2,IF(AND($Q$62=3,$U$16=$U$15),1,""))))</f>
        <v/>
      </c>
      <c r="AA11" s="900" t="str">
        <f>IF($W11="","",IF(AND($Q$62=1,$U$18=$U$16,$U$16=$U$15),3,IF(AND($Q$62=2,$U$18=$U$16,$U$16=$U$15),2,IF(AND($Q$62=3,$U$18=$U$16,$U$16=$U$15),1,""))))</f>
        <v/>
      </c>
      <c r="AB11" s="403"/>
      <c r="AC11" s="403"/>
      <c r="AD11" s="403"/>
      <c r="AE11" s="1007">
        <f t="shared" si="1"/>
        <v>0</v>
      </c>
      <c r="AF11" s="920"/>
    </row>
    <row r="12" spans="1:32" s="33" customFormat="1" ht="9.6" customHeight="1">
      <c r="A12" s="501"/>
      <c r="B12" s="111"/>
      <c r="C12" s="111"/>
      <c r="D12" s="119"/>
      <c r="E12" s="112"/>
      <c r="F12" s="112"/>
      <c r="G12" s="113"/>
      <c r="H12" s="114" t="s">
        <v>151</v>
      </c>
      <c r="I12" s="115"/>
      <c r="J12" s="116" t="str">
        <f>UPPER(IF(OR(I12="a",I12="as"),E11,IF(OR(I12="b",I12="bs"),E13,)))</f>
        <v/>
      </c>
      <c r="K12" s="935">
        <f>IF(OR(I12="a",I12="as"),I11,IF(OR(I12="b",I12="bs"),I13,))</f>
        <v>0</v>
      </c>
      <c r="L12" s="104"/>
      <c r="M12" s="159"/>
      <c r="N12" s="159"/>
      <c r="O12" s="159"/>
      <c r="P12" s="107"/>
      <c r="Q12" s="108"/>
      <c r="R12" s="109"/>
      <c r="T12" s="117" t="str">
        <f>'glavni sodniki'!P26</f>
        <v xml:space="preserve"> </v>
      </c>
      <c r="U12" s="896" t="str">
        <f>IF(OR(I12="a",I12="as"),C11,IF(OR(I12="b",I12="bs"),C13,""))</f>
        <v/>
      </c>
      <c r="V12" s="886">
        <v>6</v>
      </c>
      <c r="W12" s="886" t="str">
        <f>UPPER(IF($D17="","",VLOOKUP($D17,'ž kvalifikacije žrebna lista'!$A$7:$R$38,3)))</f>
        <v/>
      </c>
      <c r="X12" s="886" t="str">
        <f>PROPER(IF($D17="","",VLOOKUP($D17,'ž kvalifikacije žrebna lista'!$A$7:$R$38,4)))</f>
        <v/>
      </c>
      <c r="Y12" s="888" t="str">
        <f t="shared" si="0"/>
        <v/>
      </c>
      <c r="Z12" s="902" t="str">
        <f>IF(W12="","",IF(AND($Q$62=1,$U$16=$U$17),3,IF(AND($Q$62=2,$U$16=$U$17),2,IF(AND($Q$62=3,$U$16=$U$17),1,""))))</f>
        <v/>
      </c>
      <c r="AA12" s="902" t="str">
        <f>IF($W12="","",IF(AND($Q$62=1,$U$18=$U$16,$U$16=$U$17),3,IF(AND($Q$62=2,$U$18=$U$16,$U$16=$U$17),2,IF(AND($Q$62=3,$U$18=$U$16,$U$16=$U$17),1,""))))</f>
        <v/>
      </c>
      <c r="AB12" s="888"/>
      <c r="AC12" s="888"/>
      <c r="AD12" s="888"/>
      <c r="AE12" s="1008">
        <f t="shared" si="1"/>
        <v>0</v>
      </c>
      <c r="AF12" s="920"/>
    </row>
    <row r="13" spans="1:32" s="33" customFormat="1" ht="9.6" customHeight="1">
      <c r="A13" s="501">
        <v>4</v>
      </c>
      <c r="B13" s="101" t="str">
        <f>UPPER(IF($D13="","",VLOOKUP($D13,'ž kvalifikacije žrebna lista'!$A$7:$R$38,17)))</f>
        <v/>
      </c>
      <c r="C13" s="101" t="str">
        <f>IF($D13="","",VLOOKUP($D13,'ž kvalifikacije žrebna lista'!$A$7:$R$38,2))</f>
        <v/>
      </c>
      <c r="D13" s="102"/>
      <c r="E13" s="118" t="str">
        <f>UPPER(IF($D13="","",VLOOKUP($D13,'ž kvalifikacije žrebna lista'!$A$7:$R$38,3)))</f>
        <v/>
      </c>
      <c r="F13" s="118" t="str">
        <f>PROPER(IF($D13="","",VLOOKUP($D13,'ž kvalifikacije žrebna lista'!$A$7:$R$38,4)))</f>
        <v/>
      </c>
      <c r="G13" s="118"/>
      <c r="H13" s="118" t="str">
        <f>UPPER(IF($D13="","",VLOOKUP($D13,'ž kvalifikacije žrebna lista'!$A$7:$R$38,5)))</f>
        <v/>
      </c>
      <c r="I13" s="933" t="str">
        <f>IF($D13="","",VLOOKUP($D13,'ž kvalifikacije žrebna lista'!$A$7:$R$38,14))</f>
        <v/>
      </c>
      <c r="J13" s="1404"/>
      <c r="K13" s="252"/>
      <c r="L13" s="104"/>
      <c r="M13" s="159"/>
      <c r="N13" s="159"/>
      <c r="O13" s="159"/>
      <c r="P13" s="107"/>
      <c r="Q13" s="108"/>
      <c r="R13" s="109"/>
      <c r="T13" s="117" t="str">
        <f>'glavni sodniki'!P27</f>
        <v xml:space="preserve"> </v>
      </c>
      <c r="U13" s="896" t="str">
        <f>IF($D13="","",VLOOKUP($D13,'ž kvalifikacije žrebna lista'!$A$7:$R$38,2))</f>
        <v/>
      </c>
      <c r="V13" s="620">
        <v>7</v>
      </c>
      <c r="W13" s="620" t="str">
        <f>UPPER(IF($D19="","",VLOOKUP($D19,'ž kvalifikacije žrebna lista'!$A$7:$R$38,3)))</f>
        <v/>
      </c>
      <c r="X13" s="620" t="str">
        <f>PROPER(IF($D19="","",VLOOKUP($D19,'ž kvalifikacije žrebna lista'!$A$7:$R$38,4)))</f>
        <v/>
      </c>
      <c r="Y13" s="403" t="str">
        <f t="shared" si="0"/>
        <v/>
      </c>
      <c r="Z13" s="900" t="str">
        <f>IF(W13="","",IF(AND($Q$62=1,$U$20=$U$19),3,IF(AND($Q$62=2,$U$20=$U$19),2,IF(AND($Q$62=3,$U$20=$U$19),1,""))))</f>
        <v/>
      </c>
      <c r="AA13" s="900" t="str">
        <f>IF($W13="","",IF(AND($Q$62=1,$U$18=$U$20,$U$20=$U$19),3,IF(AND($Q$62=2,$U$18=$U$20,$U$20=$U$19),2,IF(AND($Q$62=3,$U$18=$U$20,$U$20=$U$19),1,""))))</f>
        <v/>
      </c>
      <c r="AB13" s="403"/>
      <c r="AC13" s="403"/>
      <c r="AD13" s="403"/>
      <c r="AE13" s="1007">
        <f t="shared" si="1"/>
        <v>0</v>
      </c>
      <c r="AF13" s="920"/>
    </row>
    <row r="14" spans="1:32" s="33" customFormat="1" ht="9.6" customHeight="1">
      <c r="A14" s="501"/>
      <c r="B14" s="111"/>
      <c r="C14" s="111"/>
      <c r="D14" s="119"/>
      <c r="E14" s="104"/>
      <c r="F14" s="104"/>
      <c r="G14" s="44"/>
      <c r="H14" s="123"/>
      <c r="I14" s="111"/>
      <c r="J14" s="104"/>
      <c r="K14" s="252"/>
      <c r="L14" s="104"/>
      <c r="M14" s="160"/>
      <c r="N14" s="161" t="str">
        <f>UPPER(IF(OR(M14="a",M14="as"),L10,IF(OR(M14="b",M14="bs"),L18,)))</f>
        <v/>
      </c>
      <c r="O14" s="159"/>
      <c r="P14" s="107"/>
      <c r="Q14" s="108"/>
      <c r="R14" s="109"/>
      <c r="T14" s="117" t="str">
        <f>'glavni sodniki'!P28</f>
        <v xml:space="preserve"> </v>
      </c>
      <c r="U14" s="896"/>
      <c r="V14" s="886">
        <v>8</v>
      </c>
      <c r="W14" s="886" t="str">
        <f>UPPER(IF($D21="","",VLOOKUP($D21,'ž kvalifikacije žrebna lista'!$A$7:$R$38,3)))</f>
        <v/>
      </c>
      <c r="X14" s="886" t="str">
        <f>PROPER(IF($D21="","",VLOOKUP($D21,'ž kvalifikacije žrebna lista'!$A$7:$R$38,4)))</f>
        <v/>
      </c>
      <c r="Y14" s="888" t="str">
        <f t="shared" si="0"/>
        <v/>
      </c>
      <c r="Z14" s="902" t="str">
        <f>IF(W14="","",IF(AND($Q$62=1,$U$20=$U$21),3,IF(AND($Q$62=2,$U$20=$U$21),2,IF(AND($Q$62=3,$U$20=$U$21),1,""))))</f>
        <v/>
      </c>
      <c r="AA14" s="902" t="str">
        <f>IF($W14="","",IF(AND($Q$62=1,$U$18=$U$20,$U$20=$U$21),3,IF(AND($Q$62=2,$U$18=$U$20,$U$20=$U$21),2,IF(AND($Q$62=3,$U$18=$U$20,$U$20=$U$21),1,""))))</f>
        <v/>
      </c>
      <c r="AB14" s="888"/>
      <c r="AC14" s="888"/>
      <c r="AD14" s="888"/>
      <c r="AE14" s="1008">
        <f t="shared" si="1"/>
        <v>0</v>
      </c>
      <c r="AF14" s="920"/>
    </row>
    <row r="15" spans="1:32" s="33" customFormat="1" ht="9.6" customHeight="1">
      <c r="A15" s="500">
        <v>5</v>
      </c>
      <c r="B15" s="103" t="str">
        <f>UPPER(IF($D15="","",VLOOKUP($D15,'ž kvalifikacije žrebna lista'!$A$7:$R$38,17)))</f>
        <v/>
      </c>
      <c r="C15" s="103" t="str">
        <f>IF($D15="","",VLOOKUP($D15,'ž kvalifikacije žrebna lista'!$A$7:$R$38,2))</f>
        <v/>
      </c>
      <c r="D15" s="102"/>
      <c r="E15" s="103" t="str">
        <f>UPPER(IF($D15="","",VLOOKUP($D15,'ž kvalifikacije žrebna lista'!$A$7:$R$38,3)))</f>
        <v/>
      </c>
      <c r="F15" s="103" t="str">
        <f>PROPER(IF($D15="","",VLOOKUP($D15,'ž kvalifikacije žrebna lista'!$A$7:$R$38,4)))</f>
        <v/>
      </c>
      <c r="G15" s="118"/>
      <c r="H15" s="103" t="str">
        <f>UPPER(IF($D15="","",VLOOKUP($D15,'ž kvalifikacije žrebna lista'!$A$7:$R$38,5)))</f>
        <v/>
      </c>
      <c r="I15" s="934" t="str">
        <f>IF($D15="","",VLOOKUP($D15,'ž kvalifikacije žrebna lista'!$A$7:$R$38,14))</f>
        <v/>
      </c>
      <c r="J15" s="104"/>
      <c r="K15" s="252"/>
      <c r="L15" s="104"/>
      <c r="M15" s="159"/>
      <c r="N15" s="161"/>
      <c r="O15" s="159"/>
      <c r="P15" s="107"/>
      <c r="Q15" s="108"/>
      <c r="R15" s="109"/>
      <c r="T15" s="117" t="str">
        <f>'glavni sodniki'!P29</f>
        <v xml:space="preserve"> </v>
      </c>
      <c r="U15" s="896" t="str">
        <f>IF($D15="","",VLOOKUP($D15,'ž kvalifikacije žrebna lista'!$A$7:$R$38,2))</f>
        <v/>
      </c>
      <c r="V15" s="620">
        <v>9</v>
      </c>
      <c r="W15" s="620" t="str">
        <f>UPPER(IF($D23="","",VLOOKUP($D23,'ž kvalifikacije žrebna lista'!$A$7:$R$38,3)))</f>
        <v/>
      </c>
      <c r="X15" s="620" t="str">
        <f>PROPER(IF($D23="","",VLOOKUP($D23,'ž kvalifikacije žrebna lista'!$A$7:$R$38,4)))</f>
        <v/>
      </c>
      <c r="Y15" s="403" t="str">
        <f t="shared" si="0"/>
        <v/>
      </c>
      <c r="Z15" s="900" t="str">
        <f>IF(W15="","",IF(AND($Q$62=1,$U$24=$U$23),3,IF(AND($Q$62=2,$U$24=$U$23),2,IF(AND($Q$62=3,$U$24=$U$23),1,""))))</f>
        <v/>
      </c>
      <c r="AA15" s="900" t="str">
        <f>IF($W15="","",IF(AND($Q$62=1,$U$26=$U$24,$U$24=$U$23),3,IF(AND($Q$62=2,$U$26=$U$24,$U$24=$U$23),2,IF(AND($Q$62=3,$U$26=$U$24,$U$24=$U$23),1,""))))</f>
        <v/>
      </c>
      <c r="AB15" s="403"/>
      <c r="AC15" s="403"/>
      <c r="AD15" s="403"/>
      <c r="AE15" s="1007">
        <f t="shared" si="1"/>
        <v>0</v>
      </c>
      <c r="AF15" s="920"/>
    </row>
    <row r="16" spans="1:32" s="33" customFormat="1" ht="9.6" customHeight="1" thickBot="1">
      <c r="A16" s="501"/>
      <c r="B16" s="111"/>
      <c r="C16" s="111"/>
      <c r="D16" s="119"/>
      <c r="E16" s="112"/>
      <c r="F16" s="112"/>
      <c r="G16" s="113"/>
      <c r="H16" s="114" t="s">
        <v>151</v>
      </c>
      <c r="I16" s="115"/>
      <c r="J16" s="116" t="str">
        <f>UPPER(IF(OR(I16="a",I16="as"),E15,IF(OR(I16="b",I16="bs"),E17,)))</f>
        <v/>
      </c>
      <c r="K16" s="118">
        <f>IF(OR(I16="a",I16="as"),I15,IF(OR(I16="b",I16="bs"),I17,))</f>
        <v>0</v>
      </c>
      <c r="L16" s="104"/>
      <c r="M16" s="159"/>
      <c r="N16" s="159"/>
      <c r="O16" s="159"/>
      <c r="P16" s="107"/>
      <c r="Q16" s="108"/>
      <c r="R16" s="109"/>
      <c r="T16" s="124" t="str">
        <f>'glavni sodniki'!P30</f>
        <v>Brez sodnika</v>
      </c>
      <c r="U16" s="896" t="str">
        <f>IF(OR(I16="a",I16="as"),C15,IF(OR(I16="b",I16="bs"),C17,""))</f>
        <v/>
      </c>
      <c r="V16" s="886">
        <v>10</v>
      </c>
      <c r="W16" s="886" t="str">
        <f>UPPER(IF($D25="","",VLOOKUP($D25,'ž kvalifikacije žrebna lista'!$A$7:$R$38,3)))</f>
        <v/>
      </c>
      <c r="X16" s="886" t="str">
        <f>PROPER(IF($D25="","",VLOOKUP($D25,'ž kvalifikacije žrebna lista'!$A$7:$R$38,4)))</f>
        <v/>
      </c>
      <c r="Y16" s="888" t="str">
        <f t="shared" si="0"/>
        <v/>
      </c>
      <c r="Z16" s="902" t="str">
        <f>IF(W16="","",IF(AND($Q$62=1,$U$24=$U$25),3,IF(AND($Q$62=2,$U$24=$U$25),2,IF(AND($Q$62=3,$U$24=$U$25),1,""))))</f>
        <v/>
      </c>
      <c r="AA16" s="902" t="str">
        <f>IF($W16="","",IF(AND($Q$62=1,$U$26=$U$24,$U$24=$U$25),3,IF(AND($Q$62=2,$U$26=$U$24,$U$24=$U$25),2,IF(AND($Q$62=3,$U$26=$U$24,$U$24=$U$25),1,""))))</f>
        <v/>
      </c>
      <c r="AB16" s="888"/>
      <c r="AC16" s="888"/>
      <c r="AD16" s="888"/>
      <c r="AE16" s="1008">
        <f t="shared" si="1"/>
        <v>0</v>
      </c>
      <c r="AF16" s="920"/>
    </row>
    <row r="17" spans="1:32" s="33" customFormat="1" ht="9.6" customHeight="1">
      <c r="A17" s="501">
        <v>6</v>
      </c>
      <c r="B17" s="101" t="str">
        <f>UPPER(IF($D17="","",VLOOKUP($D17,'ž kvalifikacije žrebna lista'!$A$7:$R$38,17)))</f>
        <v/>
      </c>
      <c r="C17" s="101" t="str">
        <f>IF($D17="","",VLOOKUP($D17,'ž kvalifikacije žrebna lista'!$A$7:$R$38,2))</f>
        <v/>
      </c>
      <c r="D17" s="102"/>
      <c r="E17" s="118" t="str">
        <f>UPPER(IF($D17="","",VLOOKUP($D17,'ž kvalifikacije žrebna lista'!$A$7:$R$38,3)))</f>
        <v/>
      </c>
      <c r="F17" s="118" t="str">
        <f>PROPER(IF($D17="","",VLOOKUP($D17,'ž kvalifikacije žrebna lista'!$A$7:$R$38,4)))</f>
        <v/>
      </c>
      <c r="G17" s="118"/>
      <c r="H17" s="118" t="str">
        <f>UPPER(IF($D17="","",VLOOKUP($D17,'ž kvalifikacije žrebna lista'!$A$7:$R$38,5)))</f>
        <v/>
      </c>
      <c r="I17" s="932" t="str">
        <f>IF($D17="","",VLOOKUP($D17,'ž kvalifikacije žrebna lista'!$A$7:$R$38,14))</f>
        <v/>
      </c>
      <c r="J17" s="1404"/>
      <c r="K17" s="882"/>
      <c r="L17" s="104"/>
      <c r="M17" s="159"/>
      <c r="N17" s="159"/>
      <c r="O17" s="159"/>
      <c r="P17" s="107"/>
      <c r="Q17" s="108"/>
      <c r="R17" s="109"/>
      <c r="U17" s="896" t="str">
        <f>IF($D17="","",VLOOKUP($D17,'ž kvalifikacije žrebna lista'!$A$7:$R$38,2))</f>
        <v/>
      </c>
      <c r="V17" s="620">
        <v>11</v>
      </c>
      <c r="W17" s="620" t="str">
        <f>UPPER(IF($D27="","",VLOOKUP($D27,'ž kvalifikacije žrebna lista'!$A$7:$R$38,3)))</f>
        <v/>
      </c>
      <c r="X17" s="620" t="str">
        <f>PROPER(IF($D27="","",VLOOKUP($D27,'ž kvalifikacije žrebna lista'!$A$7:$R$38,4)))</f>
        <v/>
      </c>
      <c r="Y17" s="403" t="str">
        <f t="shared" si="0"/>
        <v/>
      </c>
      <c r="Z17" s="900" t="str">
        <f>IF(W17="","",IF(AND($Q$62=1,$U$28=$U$27),3,IF(AND($Q$62=2,$U$28=$U$27),2,IF(AND($Q$62=3,$U$28=$U$27),1,""))))</f>
        <v/>
      </c>
      <c r="AA17" s="900" t="str">
        <f>IF($W17="","",IF(AND($Q$62=1,$U$26=$U$28,$U$28=$U$27),3,IF(AND($Q$62=2,$U$26=$U$28,$U$28=$U$27),2,IF(AND($Q$62=3,$U$26=$U$28,$U$28=$U$27),1,""))))</f>
        <v/>
      </c>
      <c r="AB17" s="403"/>
      <c r="AC17" s="403"/>
      <c r="AD17" s="403"/>
      <c r="AE17" s="1007">
        <f t="shared" si="1"/>
        <v>0</v>
      </c>
      <c r="AF17" s="920"/>
    </row>
    <row r="18" spans="1:32" s="33" customFormat="1" ht="9.6" customHeight="1">
      <c r="A18" s="501"/>
      <c r="B18" s="111"/>
      <c r="C18" s="111"/>
      <c r="D18" s="119"/>
      <c r="E18" s="112"/>
      <c r="F18" s="112"/>
      <c r="G18" s="113"/>
      <c r="H18" s="104"/>
      <c r="I18" s="111"/>
      <c r="J18" s="114" t="s">
        <v>151</v>
      </c>
      <c r="K18" s="120"/>
      <c r="L18" s="116" t="str">
        <f>UPPER(IF(OR(K18="a",K18="as"),J16,IF(OR(K18="b",K18="bs"),J20,)))</f>
        <v/>
      </c>
      <c r="M18" s="121"/>
      <c r="N18" s="159"/>
      <c r="O18" s="159"/>
      <c r="P18" s="107"/>
      <c r="Q18" s="108"/>
      <c r="R18" s="109"/>
      <c r="U18" s="896" t="str">
        <f>IF(OR(K18="a",K18="as"),$U$16,IF(OR(K18="b",K18="bs"),U20,""))</f>
        <v/>
      </c>
      <c r="V18" s="886">
        <v>12</v>
      </c>
      <c r="W18" s="886" t="str">
        <f>UPPER(IF($D29="","",VLOOKUP($D29,'ž kvalifikacije žrebna lista'!$A$7:$R$38,3)))</f>
        <v/>
      </c>
      <c r="X18" s="886" t="str">
        <f>PROPER(IF($D29="","",VLOOKUP($D29,'ž kvalifikacije žrebna lista'!$A$7:$R$38,4)))</f>
        <v/>
      </c>
      <c r="Y18" s="888" t="str">
        <f t="shared" si="0"/>
        <v/>
      </c>
      <c r="Z18" s="902" t="str">
        <f>IF(W18="","",IF(AND($Q$62=1,$U$28=$U$29),3,IF(AND($Q$62=2,$U$28=$U$29),2,IF(AND($Q$62=3,$U$28=$U$29),1,""))))</f>
        <v/>
      </c>
      <c r="AA18" s="902" t="str">
        <f>IF($W18="","",IF(AND($Q$62=1,$U$26=$U$28,$U$28=$U$29),3,IF(AND($Q$62=2,$U$26=$U$28,$U$28=$U$29),2,IF(AND($Q$62=3,$U$26=$U$28,$U$28=$U$29),1,""))))</f>
        <v/>
      </c>
      <c r="AB18" s="888"/>
      <c r="AC18" s="888"/>
      <c r="AD18" s="888"/>
      <c r="AE18" s="1008">
        <f t="shared" si="1"/>
        <v>0</v>
      </c>
      <c r="AF18" s="920"/>
    </row>
    <row r="19" spans="1:32" s="33" customFormat="1" ht="9.6" customHeight="1">
      <c r="A19" s="501">
        <v>7</v>
      </c>
      <c r="B19" s="101" t="str">
        <f>UPPER(IF($D19="","",VLOOKUP($D19,'ž kvalifikacije žrebna lista'!$A$7:$R$38,17)))</f>
        <v/>
      </c>
      <c r="C19" s="101" t="str">
        <f>IF($D19="","",VLOOKUP($D19,'ž kvalifikacije žrebna lista'!$A$7:$R$38,2))</f>
        <v/>
      </c>
      <c r="D19" s="102"/>
      <c r="E19" s="118" t="str">
        <f>UPPER(IF($D19="","",VLOOKUP($D19,'ž kvalifikacije žrebna lista'!$A$7:$R$38,3)))</f>
        <v/>
      </c>
      <c r="F19" s="118" t="str">
        <f>PROPER(IF($D19="","",VLOOKUP($D19,'ž kvalifikacije žrebna lista'!$A$7:$R$38,4)))</f>
        <v/>
      </c>
      <c r="G19" s="118"/>
      <c r="H19" s="118" t="str">
        <f>UPPER(IF($D19="","",VLOOKUP($D19,'ž kvalifikacije žrebna lista'!$A$7:$R$38,5)))</f>
        <v/>
      </c>
      <c r="I19" s="931" t="str">
        <f>IF($D19="","",VLOOKUP($D19,'ž kvalifikacije žrebna lista'!$A$7:$R$38,14))</f>
        <v/>
      </c>
      <c r="J19" s="104"/>
      <c r="K19" s="883"/>
      <c r="L19" s="1404"/>
      <c r="M19" s="122"/>
      <c r="N19" s="114"/>
      <c r="O19" s="122"/>
      <c r="P19" s="107"/>
      <c r="Q19" s="108"/>
      <c r="R19" s="109"/>
      <c r="U19" s="896" t="str">
        <f>IF($D19="","",VLOOKUP($D19,'ž kvalifikacije žrebna lista'!$A$7:$R$38,2))</f>
        <v/>
      </c>
      <c r="V19" s="620">
        <v>13</v>
      </c>
      <c r="W19" s="620" t="str">
        <f>UPPER(IF($D31="","",VLOOKUP($D31,'ž kvalifikacije žrebna lista'!$A$7:$R$38,3)))</f>
        <v/>
      </c>
      <c r="X19" s="620" t="str">
        <f>PROPER(IF($D31="","",VLOOKUP($D31,'ž kvalifikacije žrebna lista'!$A$7:$R$38,4)))</f>
        <v/>
      </c>
      <c r="Y19" s="403" t="str">
        <f t="shared" si="0"/>
        <v/>
      </c>
      <c r="Z19" s="900" t="str">
        <f>IF(W19="","",IF(AND($Q$62=1,$U$32=$U$31),3,IF(AND($Q$62=2,$U$32=$U$31),2,IF(AND($Q$62=3,$U$32=$U$31),1,""))))</f>
        <v/>
      </c>
      <c r="AA19" s="900" t="str">
        <f>IF($W19="","",IF(AND($Q$62=1,$U$34=$U$32,$U$32=$U$31),3,IF(AND($Q$62=2,$U$34=$U$32,$U$32=$U$31),2,IF(AND($Q$62=3,$U$34=$U$32,$U$32=$U$31),1,""))))</f>
        <v/>
      </c>
      <c r="AB19" s="403"/>
      <c r="AC19" s="403"/>
      <c r="AD19" s="403"/>
      <c r="AE19" s="1007">
        <f t="shared" si="1"/>
        <v>0</v>
      </c>
      <c r="AF19" s="920"/>
    </row>
    <row r="20" spans="1:32" s="33" customFormat="1" ht="9.6" customHeight="1">
      <c r="A20" s="501"/>
      <c r="B20" s="111"/>
      <c r="C20" s="111"/>
      <c r="D20" s="111"/>
      <c r="E20" s="112"/>
      <c r="F20" s="112"/>
      <c r="G20" s="113"/>
      <c r="H20" s="114" t="s">
        <v>151</v>
      </c>
      <c r="I20" s="115"/>
      <c r="J20" s="116" t="str">
        <f>UPPER(IF(OR(I20="a",I20="as"),E19,IF(OR(I20="b",I20="bs"),E21,)))</f>
        <v/>
      </c>
      <c r="K20" s="935">
        <f>IF(OR(I20="a",I20="as"),I19,IF(OR(I20="b",I20="bs"),I21,))</f>
        <v>0</v>
      </c>
      <c r="L20" s="104"/>
      <c r="M20" s="122"/>
      <c r="N20" s="122"/>
      <c r="O20" s="122"/>
      <c r="P20" s="107"/>
      <c r="Q20" s="108"/>
      <c r="R20" s="109"/>
      <c r="U20" s="896" t="str">
        <f>IF(OR(I20="a",I20="as"),C19,IF(OR(I20="b",I20="bs"),C21,""))</f>
        <v/>
      </c>
      <c r="V20" s="886">
        <v>14</v>
      </c>
      <c r="W20" s="886" t="str">
        <f>UPPER(IF($D33="","",VLOOKUP($D33,'ž kvalifikacije žrebna lista'!$A$7:$R$38,3)))</f>
        <v/>
      </c>
      <c r="X20" s="886" t="str">
        <f>PROPER(IF($D33="","",VLOOKUP($D33,'ž kvalifikacije žrebna lista'!$A$7:$R$38,4)))</f>
        <v/>
      </c>
      <c r="Y20" s="888" t="str">
        <f t="shared" si="0"/>
        <v/>
      </c>
      <c r="Z20" s="902" t="str">
        <f>IF(W20="","",IF(AND($Q$62=1,$U$32=$U$33),3,IF(AND($Q$62=2,$U$32=$U$33),2,IF(AND($Q$62=3,$U$32=$U$33),1,""))))</f>
        <v/>
      </c>
      <c r="AA20" s="902" t="str">
        <f>IF($W20="","",IF(AND($Q$62=1,$U$34=$U$32,$U$32=$U$33),3,IF(AND($Q$62=2,$U$34=$U$32,$U$32=$U$33),2,IF(AND($Q$62=3,$U$34=$U$32,$U$32=$U$33),1,""))))</f>
        <v/>
      </c>
      <c r="AB20" s="888"/>
      <c r="AC20" s="888"/>
      <c r="AD20" s="888"/>
      <c r="AE20" s="1008">
        <f t="shared" si="1"/>
        <v>0</v>
      </c>
      <c r="AF20" s="920"/>
    </row>
    <row r="21" spans="1:32" s="33" customFormat="1" ht="9.6" customHeight="1">
      <c r="A21" s="501">
        <v>8</v>
      </c>
      <c r="B21" s="101" t="str">
        <f>UPPER(IF($D21="","",VLOOKUP($D21,'ž kvalifikacije žrebna lista'!$A$7:$R$38,17)))</f>
        <v/>
      </c>
      <c r="C21" s="101" t="str">
        <f>IF($D21="","",VLOOKUP($D21,'ž kvalifikacije žrebna lista'!$A$7:$R$38,2))</f>
        <v/>
      </c>
      <c r="D21" s="102"/>
      <c r="E21" s="118" t="str">
        <f>UPPER(IF($D21="","",VLOOKUP($D21,'ž kvalifikacije žrebna lista'!$A$7:$R$38,3)))</f>
        <v/>
      </c>
      <c r="F21" s="118" t="str">
        <f>PROPER(IF($D21="","",VLOOKUP($D21,'ž kvalifikacije žrebna lista'!$A$7:$R$38,4)))</f>
        <v/>
      </c>
      <c r="G21" s="103"/>
      <c r="H21" s="118" t="str">
        <f>UPPER(IF($D21="","",VLOOKUP($D21,'ž kvalifikacije žrebna lista'!$A$7:$R$38,5)))</f>
        <v/>
      </c>
      <c r="I21" s="933" t="str">
        <f>IF($D21="","",VLOOKUP($D21,'ž kvalifikacije žrebna lista'!$A$7:$R$38,14))</f>
        <v/>
      </c>
      <c r="J21" s="1404"/>
      <c r="K21" s="252"/>
      <c r="L21" s="104"/>
      <c r="M21" s="122"/>
      <c r="N21" s="122"/>
      <c r="O21" s="122"/>
      <c r="P21" s="107"/>
      <c r="Q21" s="108"/>
      <c r="R21" s="109"/>
      <c r="U21" s="896" t="str">
        <f>IF($D21="","",VLOOKUP($D21,'ž kvalifikacije žrebna lista'!$A$7:$R$38,2))</f>
        <v/>
      </c>
      <c r="V21" s="620">
        <v>15</v>
      </c>
      <c r="W21" s="620" t="str">
        <f>UPPER(IF($D35="","",VLOOKUP($D35,'ž kvalifikacije žrebna lista'!$A$7:$R$38,3)))</f>
        <v/>
      </c>
      <c r="X21" s="620" t="str">
        <f>PROPER(IF($D35="","",VLOOKUP($D35,'ž kvalifikacije žrebna lista'!$A$7:$R$38,4)))</f>
        <v/>
      </c>
      <c r="Y21" s="403" t="str">
        <f t="shared" si="0"/>
        <v/>
      </c>
      <c r="Z21" s="900" t="str">
        <f>IF(W21="","",IF(AND($Q$62=1,$U$36=$U$35),3,IF(AND($Q$62=2,$U$36=$U$35),2,IF(AND($Q$62=3,$U$36=$U$35),1,""))))</f>
        <v/>
      </c>
      <c r="AA21" s="900" t="str">
        <f>IF($W21="","",IF(AND($Q$62=1,$U$34=$U$36,$U$36=$U$35),3,IF(AND($Q$62=2,$U$34=$U$36,$U$36=$U$35),2,IF(AND($Q$62=3,$U$34=$U$36,$U$36=$U$35),1,""))))</f>
        <v/>
      </c>
      <c r="AB21" s="403"/>
      <c r="AC21" s="403"/>
      <c r="AD21" s="403"/>
      <c r="AE21" s="1007">
        <f t="shared" si="1"/>
        <v>0</v>
      </c>
      <c r="AF21" s="920"/>
    </row>
    <row r="22" spans="1:32" s="33" customFormat="1" ht="9.6" customHeight="1">
      <c r="A22" s="501"/>
      <c r="B22" s="111"/>
      <c r="C22" s="111"/>
      <c r="D22" s="111"/>
      <c r="E22" s="123"/>
      <c r="F22" s="123"/>
      <c r="G22" s="125"/>
      <c r="H22" s="123"/>
      <c r="I22" s="111"/>
      <c r="J22" s="104"/>
      <c r="K22" s="252"/>
      <c r="L22" s="104"/>
      <c r="M22" s="122"/>
      <c r="N22" s="122"/>
      <c r="O22" s="122"/>
      <c r="P22" s="107"/>
      <c r="Q22" s="108"/>
      <c r="R22" s="109"/>
      <c r="U22" s="896"/>
      <c r="V22" s="886">
        <v>16</v>
      </c>
      <c r="W22" s="886" t="str">
        <f>UPPER(IF($D37="","",VLOOKUP($D37,'ž kvalifikacije žrebna lista'!$A$7:$R$38,3)))</f>
        <v/>
      </c>
      <c r="X22" s="886" t="str">
        <f>PROPER(IF($D37="","",VLOOKUP($D37,'ž kvalifikacije žrebna lista'!$A$7:$R$38,4)))</f>
        <v/>
      </c>
      <c r="Y22" s="888" t="str">
        <f t="shared" si="0"/>
        <v/>
      </c>
      <c r="Z22" s="902" t="str">
        <f>IF(W22="","",IF(AND($Q$62=1,$U$36=$U$37),3,IF(AND($Q$62=2,$U$36=$U$37),2,IF(AND($Q$62=3,$U$36=$U$37),1,""))))</f>
        <v/>
      </c>
      <c r="AA22" s="902" t="str">
        <f>IF($W22="","",IF(AND($Q$62=1,$U$34=$U$36,$U$36=$U$37),3,IF(AND($Q$62=2,$U$34=$U$36,$U$36=$U$37),2,IF(AND($Q$62=3,$U$34=$U$36,$U$36=$U$37),1,""))))</f>
        <v/>
      </c>
      <c r="AB22" s="888"/>
      <c r="AC22" s="888"/>
      <c r="AD22" s="888"/>
      <c r="AE22" s="1008">
        <f t="shared" si="1"/>
        <v>0</v>
      </c>
      <c r="AF22" s="920"/>
    </row>
    <row r="23" spans="1:32" s="33" customFormat="1" ht="9.6" customHeight="1">
      <c r="A23" s="500">
        <v>9</v>
      </c>
      <c r="B23" s="103" t="str">
        <f>UPPER(IF($D23="","",VLOOKUP($D23,'ž kvalifikacije žrebna lista'!$A$7:$R$38,17)))</f>
        <v/>
      </c>
      <c r="C23" s="103" t="str">
        <f>IF($D23="","",VLOOKUP($D23,'ž kvalifikacije žrebna lista'!$A$7:$R$38,2))</f>
        <v/>
      </c>
      <c r="D23" s="102"/>
      <c r="E23" s="103" t="str">
        <f>UPPER(IF($D23="","",VLOOKUP($D23,'ž kvalifikacije žrebna lista'!$A$7:$R$38,3)))</f>
        <v/>
      </c>
      <c r="F23" s="103" t="str">
        <f>PROPER(IF($D23="","",VLOOKUP($D23,'ž kvalifikacije žrebna lista'!$A$7:$R$38,4)))</f>
        <v/>
      </c>
      <c r="G23" s="103"/>
      <c r="H23" s="103" t="str">
        <f>UPPER(IF($D23="","",VLOOKUP($D23,'ž kvalifikacije žrebna lista'!$A$7:$R$38,5)))</f>
        <v/>
      </c>
      <c r="I23" s="931" t="str">
        <f>IF($D23="","",VLOOKUP($D23,'ž kvalifikacije žrebna lista'!$A$7:$R$38,14))</f>
        <v/>
      </c>
      <c r="J23" s="104"/>
      <c r="K23" s="252"/>
      <c r="L23" s="104"/>
      <c r="M23" s="122"/>
      <c r="N23" s="122"/>
      <c r="O23" s="122"/>
      <c r="P23" s="107"/>
      <c r="Q23" s="108"/>
      <c r="R23" s="109"/>
      <c r="U23" s="896" t="str">
        <f>IF($D23="","",VLOOKUP($D23,'ž kvalifikacije žrebna lista'!$A$7:$R$38,2))</f>
        <v/>
      </c>
      <c r="V23" s="620">
        <v>17</v>
      </c>
      <c r="W23" s="620" t="str">
        <f>UPPER(IF($D39="","",VLOOKUP($D39,'ž kvalifikacije žrebna lista'!$A$7:$R$38,3)))</f>
        <v/>
      </c>
      <c r="X23" s="620" t="str">
        <f>PROPER(IF($D39="","",VLOOKUP($D39,'ž kvalifikacije žrebna lista'!$A$7:$R$38,4)))</f>
        <v/>
      </c>
      <c r="Y23" s="403" t="str">
        <f t="shared" si="0"/>
        <v/>
      </c>
      <c r="Z23" s="900" t="str">
        <f>IF(W23="","",IF(AND($Q$62=1,$U$40=$U$39),3,IF(AND($Q$62=2,$U$40=$U$39),2,IF(AND($Q$62=3,$U$40=$U$39),1,""))))</f>
        <v/>
      </c>
      <c r="AA23" s="900" t="str">
        <f>IF($W23="","",IF(AND($Q$62=1,$U$42=$U$40,$U$40=$U$39),3,IF(AND($Q$62=2,$U$42=$U$40,$U$40=$U$39),2,IF(AND($Q$62=3,$U$42=$U$40,$U$40=$U$39),1,""))))</f>
        <v/>
      </c>
      <c r="AB23" s="403"/>
      <c r="AC23" s="403"/>
      <c r="AD23" s="403"/>
      <c r="AE23" s="1007">
        <f t="shared" si="1"/>
        <v>0</v>
      </c>
      <c r="AF23" s="920"/>
    </row>
    <row r="24" spans="1:32" s="33" customFormat="1" ht="9.6" customHeight="1">
      <c r="A24" s="501"/>
      <c r="B24" s="111"/>
      <c r="C24" s="111"/>
      <c r="D24" s="111"/>
      <c r="E24" s="112"/>
      <c r="F24" s="112"/>
      <c r="G24" s="113"/>
      <c r="H24" s="114" t="s">
        <v>151</v>
      </c>
      <c r="I24" s="115"/>
      <c r="J24" s="116" t="str">
        <f>UPPER(IF(OR(I24="a",I24="as"),E23,IF(OR(I24="b",I24="bs"),E25,)))</f>
        <v/>
      </c>
      <c r="K24" s="118">
        <f>IF(OR(I24="a",I24="as"),I23,IF(OR(I24="b",I24="bs"),I25,))</f>
        <v>0</v>
      </c>
      <c r="L24" s="104"/>
      <c r="M24" s="122"/>
      <c r="N24" s="122"/>
      <c r="O24" s="122"/>
      <c r="P24" s="107"/>
      <c r="Q24" s="108"/>
      <c r="R24" s="109"/>
      <c r="U24" s="896" t="str">
        <f>IF(OR(I24="a",I24="as"),C23,IF(OR(I24="b",I24="bs"),C25,""))</f>
        <v/>
      </c>
      <c r="V24" s="886">
        <v>18</v>
      </c>
      <c r="W24" s="886" t="str">
        <f>UPPER(IF($D41="","",VLOOKUP($D41,'ž kvalifikacije žrebna lista'!$A$7:$R$38,3)))</f>
        <v/>
      </c>
      <c r="X24" s="886" t="str">
        <f>PROPER(IF($D41="","",VLOOKUP($D41,'ž kvalifikacije žrebna lista'!$A$7:$R$38,4)))</f>
        <v/>
      </c>
      <c r="Y24" s="888" t="str">
        <f t="shared" si="0"/>
        <v/>
      </c>
      <c r="Z24" s="902" t="str">
        <f>IF(W24="","",IF(AND($Q$62=1,$U$40=$U$41),3,IF(AND($Q$62=2,$U$40=$U$41),2,IF(AND($Q$62=3,$U$40=$U$41),1,""))))</f>
        <v/>
      </c>
      <c r="AA24" s="902" t="str">
        <f>IF($W24="","",IF(AND($Q$62=1,$U$42=$U$40,$U$40=$U$41),3,IF(AND($Q$62=2,$U$42=$U$40,$U$40=$U$41),2,IF(AND($Q$62=3,$U$42=$U$40,$U$40=$U$41),1,""))))</f>
        <v/>
      </c>
      <c r="AB24" s="888"/>
      <c r="AC24" s="888"/>
      <c r="AD24" s="888"/>
      <c r="AE24" s="1008">
        <f t="shared" si="1"/>
        <v>0</v>
      </c>
      <c r="AF24" s="920"/>
    </row>
    <row r="25" spans="1:32" s="33" customFormat="1" ht="9.6" customHeight="1">
      <c r="A25" s="501">
        <v>10</v>
      </c>
      <c r="B25" s="101" t="str">
        <f>UPPER(IF($D25="","",VLOOKUP($D25,'ž kvalifikacije žrebna lista'!$A$7:$R$38,17)))</f>
        <v/>
      </c>
      <c r="C25" s="101" t="str">
        <f>IF($D25="","",VLOOKUP($D25,'ž kvalifikacije žrebna lista'!$A$7:$R$38,2))</f>
        <v/>
      </c>
      <c r="D25" s="102"/>
      <c r="E25" s="118" t="str">
        <f>UPPER(IF($D25="","",VLOOKUP($D25,'ž kvalifikacije žrebna lista'!$A$7:$R$38,3)))</f>
        <v/>
      </c>
      <c r="F25" s="118" t="str">
        <f>PROPER(IF($D25="","",VLOOKUP($D25,'ž kvalifikacije žrebna lista'!$A$7:$R$38,4)))</f>
        <v/>
      </c>
      <c r="G25" s="118"/>
      <c r="H25" s="118" t="str">
        <f>UPPER(IF($D25="","",VLOOKUP($D25,'ž kvalifikacije žrebna lista'!$A$7:$R$38,5)))</f>
        <v/>
      </c>
      <c r="I25" s="932" t="str">
        <f>IF($D25="","",VLOOKUP($D25,'ž kvalifikacije žrebna lista'!$A$7:$R$38,14))</f>
        <v/>
      </c>
      <c r="J25" s="1404"/>
      <c r="K25" s="882"/>
      <c r="L25" s="104"/>
      <c r="M25" s="122"/>
      <c r="N25" s="122"/>
      <c r="O25" s="122"/>
      <c r="P25" s="107"/>
      <c r="Q25" s="108"/>
      <c r="R25" s="109"/>
      <c r="U25" s="896" t="str">
        <f>IF($D25="","",VLOOKUP($D25,'ž kvalifikacije žrebna lista'!$A$7:$R$38,2))</f>
        <v/>
      </c>
      <c r="V25" s="620">
        <v>19</v>
      </c>
      <c r="W25" s="620" t="str">
        <f>UPPER(IF($D43="","",VLOOKUP($D43,'ž kvalifikacije žrebna lista'!$A$7:$R$38,3)))</f>
        <v/>
      </c>
      <c r="X25" s="620" t="str">
        <f>PROPER(IF($D43="","",VLOOKUP($D43,'ž kvalifikacije žrebna lista'!$A$7:$R$38,4)))</f>
        <v/>
      </c>
      <c r="Y25" s="403" t="str">
        <f t="shared" si="0"/>
        <v/>
      </c>
      <c r="Z25" s="900" t="str">
        <f>IF(W25="","",IF(AND($Q$62=1,$U$44=$U$43),3,IF(AND($Q$62=2,$U$44=$U$43),2,IF(AND($Q$62=3,$U$44=$U$43),1,""))))</f>
        <v/>
      </c>
      <c r="AA25" s="900" t="str">
        <f>IF($W25="","",IF(AND($Q$62=1,$U$42=$U$44,$U$44=$U$43),3,IF(AND($Q$62=2,$U$42=$U$44,$U$44=$U$43),2,IF(AND($Q$62=3,$U$42=$U$44,$U$44=$U$43),1,""))))</f>
        <v/>
      </c>
      <c r="AB25" s="403"/>
      <c r="AC25" s="403"/>
      <c r="AD25" s="403"/>
      <c r="AE25" s="1007">
        <f t="shared" si="1"/>
        <v>0</v>
      </c>
      <c r="AF25" s="920"/>
    </row>
    <row r="26" spans="1:32" s="33" customFormat="1" ht="9.6" customHeight="1">
      <c r="A26" s="501"/>
      <c r="B26" s="111"/>
      <c r="C26" s="111"/>
      <c r="D26" s="119"/>
      <c r="E26" s="112"/>
      <c r="F26" s="112"/>
      <c r="G26" s="113"/>
      <c r="H26" s="112"/>
      <c r="I26" s="111"/>
      <c r="J26" s="114" t="s">
        <v>151</v>
      </c>
      <c r="K26" s="120"/>
      <c r="L26" s="116" t="str">
        <f>UPPER(IF(OR(K26="a",K26="as"),J24,IF(OR(K26="b",K26="bs"),J28,)))</f>
        <v/>
      </c>
      <c r="M26" s="121"/>
      <c r="N26" s="122"/>
      <c r="O26" s="122"/>
      <c r="P26" s="107"/>
      <c r="Q26" s="108"/>
      <c r="R26" s="109"/>
      <c r="U26" s="896" t="str">
        <f>IF(OR(K26="a",K26="as"),$U$25,IF(OR(K26="b",K26="bs"),U28,""))</f>
        <v/>
      </c>
      <c r="V26" s="886">
        <v>20</v>
      </c>
      <c r="W26" s="886" t="str">
        <f>UPPER(IF($D45="","",VLOOKUP($D45,'ž kvalifikacije žrebna lista'!$A$7:$R$38,3)))</f>
        <v/>
      </c>
      <c r="X26" s="886" t="str">
        <f>PROPER(IF($D45="","",VLOOKUP($D45,'ž kvalifikacije žrebna lista'!$A$7:$R$38,4)))</f>
        <v/>
      </c>
      <c r="Y26" s="888" t="str">
        <f t="shared" si="0"/>
        <v/>
      </c>
      <c r="Z26" s="902" t="str">
        <f>IF(W26="","",IF(AND($Q$62=1,$U$44=$U$45),3,IF(AND($Q$62=2,$U$44=$U$45),2,IF(AND($Q$62=3,$U$44=$U$45),1,""))))</f>
        <v/>
      </c>
      <c r="AA26" s="902" t="str">
        <f>IF($W26="","",IF(AND($Q$62=1,$U$42=$U$44,$U$44=$U$45),3,IF(AND($Q$62=2,$U$42=$U$44,$U$44=$U$45),2,IF(AND($Q$62=3,$U$42=$U$44,$U$44=$U$45),1,""))))</f>
        <v/>
      </c>
      <c r="AB26" s="888"/>
      <c r="AC26" s="888"/>
      <c r="AD26" s="888"/>
      <c r="AE26" s="1008">
        <f t="shared" si="1"/>
        <v>0</v>
      </c>
      <c r="AF26" s="920"/>
    </row>
    <row r="27" spans="1:32" s="33" customFormat="1" ht="9.6" customHeight="1">
      <c r="A27" s="501">
        <v>11</v>
      </c>
      <c r="B27" s="101" t="str">
        <f>UPPER(IF($D27="","",VLOOKUP($D27,'ž kvalifikacije žrebna lista'!$A$7:$R$38,17)))</f>
        <v/>
      </c>
      <c r="C27" s="101" t="str">
        <f>IF($D27="","",VLOOKUP($D27,'ž kvalifikacije žrebna lista'!$A$7:$R$38,2))</f>
        <v/>
      </c>
      <c r="D27" s="102"/>
      <c r="E27" s="118" t="str">
        <f>UPPER(IF($D27="","",VLOOKUP($D27,'ž kvalifikacije žrebna lista'!$A$7:$R$38,3)))</f>
        <v/>
      </c>
      <c r="F27" s="118" t="str">
        <f>PROPER(IF($D27="","",VLOOKUP($D27,'ž kvalifikacije žrebna lista'!$A$7:$R$38,4)))</f>
        <v/>
      </c>
      <c r="G27" s="118"/>
      <c r="H27" s="118" t="str">
        <f>UPPER(IF($D27="","",VLOOKUP($D27,'ž kvalifikacije žrebna lista'!$A$7:$R$38,5)))</f>
        <v/>
      </c>
      <c r="I27" s="931" t="str">
        <f>IF($D27="","",VLOOKUP($D27,'ž kvalifikacije žrebna lista'!$A$7:$R$38,14))</f>
        <v/>
      </c>
      <c r="J27" s="104"/>
      <c r="K27" s="883"/>
      <c r="L27" s="1404"/>
      <c r="M27" s="159"/>
      <c r="N27" s="159"/>
      <c r="O27" s="159"/>
      <c r="P27" s="107"/>
      <c r="Q27" s="108"/>
      <c r="R27" s="109"/>
      <c r="U27" s="896" t="str">
        <f>IF($D27="","",VLOOKUP($D27,'ž kvalifikacije žrebna lista'!$A$7:$R$38,2))</f>
        <v/>
      </c>
      <c r="V27" s="620">
        <v>21</v>
      </c>
      <c r="W27" s="620" t="str">
        <f>UPPER(IF($D47="","",VLOOKUP($D47,'ž kvalifikacije žrebna lista'!$A$7:$R$38,3)))</f>
        <v/>
      </c>
      <c r="X27" s="620" t="str">
        <f>PROPER(IF($D47="","",VLOOKUP($D47,'ž kvalifikacije žrebna lista'!$A$7:$R$38,4)))</f>
        <v/>
      </c>
      <c r="Y27" s="403" t="str">
        <f t="shared" si="0"/>
        <v/>
      </c>
      <c r="Z27" s="900" t="str">
        <f>IF(W27="","",IF(AND($Q$62=1,$U$48=$U$47),3,IF(AND($Q$62=2,$U$48=$U$47),2,IF(AND($Q$62=3,$U$48=$U$47),1,""))))</f>
        <v/>
      </c>
      <c r="AA27" s="900" t="str">
        <f>IF($W27="","",IF(AND($Q$62=1,$U$50=$U$48,$U$48=$U$47),3,IF(AND($Q$62=2,$U$50=$U$48,$U$48=$U$47),2,IF(AND($Q$62=3,$U$50=$U$48,$U$48=$U$47),1,""))))</f>
        <v/>
      </c>
      <c r="AB27" s="403"/>
      <c r="AC27" s="403"/>
      <c r="AD27" s="403"/>
      <c r="AE27" s="1007">
        <f t="shared" si="1"/>
        <v>0</v>
      </c>
      <c r="AF27" s="920"/>
    </row>
    <row r="28" spans="1:32" s="33" customFormat="1" ht="9.6" customHeight="1">
      <c r="A28" s="502"/>
      <c r="B28" s="111"/>
      <c r="C28" s="111"/>
      <c r="D28" s="119"/>
      <c r="E28" s="112"/>
      <c r="F28" s="112"/>
      <c r="G28" s="113"/>
      <c r="H28" s="114" t="s">
        <v>151</v>
      </c>
      <c r="I28" s="115"/>
      <c r="J28" s="116" t="str">
        <f>UPPER(IF(OR(I28="a",I28="as"),E27,IF(OR(I28="b",I28="bs"),E29,)))</f>
        <v/>
      </c>
      <c r="K28" s="935">
        <f>IF(OR(I28="a",I28="as"),I27,IF(OR(I28="b",I28="bs"),I29,))</f>
        <v>0</v>
      </c>
      <c r="L28" s="104"/>
      <c r="M28" s="159"/>
      <c r="N28" s="159"/>
      <c r="O28" s="159"/>
      <c r="P28" s="107"/>
      <c r="Q28" s="108"/>
      <c r="R28" s="109"/>
      <c r="U28" s="896" t="str">
        <f>IF(OR(I28="a",I28="as"),C27,IF(OR(I28="b",I28="bs"),C29,""))</f>
        <v/>
      </c>
      <c r="V28" s="886">
        <v>22</v>
      </c>
      <c r="W28" s="886" t="str">
        <f>UPPER(IF($D49="","",VLOOKUP($D49,'ž kvalifikacije žrebna lista'!$A$7:$R$38,3)))</f>
        <v/>
      </c>
      <c r="X28" s="886" t="str">
        <f>PROPER(IF($D49="","",VLOOKUP($D49,'ž kvalifikacije žrebna lista'!$A$7:$R$38,4)))</f>
        <v/>
      </c>
      <c r="Y28" s="888" t="str">
        <f t="shared" si="0"/>
        <v/>
      </c>
      <c r="Z28" s="902" t="str">
        <f>IF(W28="","",IF(AND($Q$62=1,$U$48=$U$49),3,IF(AND($Q$62=2,$U$48=$U$49),2,IF(AND($Q$62=3,$U$48=$U$49),1,""))))</f>
        <v/>
      </c>
      <c r="AA28" s="902" t="str">
        <f>IF($W28="","",IF(AND($Q$62=1,$U$50=$U$48,$U$48=$U$49),3,IF(AND($Q$62=2,$U$50=$U$48,$U$48=$U$49),2,IF(AND($Q$62=3,$U$50=$U$48,$U$48=$U$49),1,""))))</f>
        <v/>
      </c>
      <c r="AB28" s="888"/>
      <c r="AC28" s="888"/>
      <c r="AD28" s="888"/>
      <c r="AE28" s="1008">
        <f t="shared" si="1"/>
        <v>0</v>
      </c>
      <c r="AF28" s="920"/>
    </row>
    <row r="29" spans="1:32" s="33" customFormat="1" ht="9.6" customHeight="1">
      <c r="A29" s="501">
        <v>12</v>
      </c>
      <c r="B29" s="101" t="str">
        <f>UPPER(IF($D29="","",VLOOKUP($D29,'ž kvalifikacije žrebna lista'!$A$7:$R$38,17)))</f>
        <v/>
      </c>
      <c r="C29" s="101" t="str">
        <f>IF($D29="","",VLOOKUP($D29,'ž kvalifikacije žrebna lista'!$A$7:$R$38,2))</f>
        <v/>
      </c>
      <c r="D29" s="102"/>
      <c r="E29" s="118" t="str">
        <f>UPPER(IF($D29="","",VLOOKUP($D29,'ž kvalifikacije žrebna lista'!$A$7:$R$38,3)))</f>
        <v/>
      </c>
      <c r="F29" s="118" t="str">
        <f>PROPER(IF($D29="","",VLOOKUP($D29,'ž kvalifikacije žrebna lista'!$A$7:$R$38,4)))</f>
        <v/>
      </c>
      <c r="G29" s="118"/>
      <c r="H29" s="118" t="str">
        <f>UPPER(IF($D29="","",VLOOKUP($D29,'ž kvalifikacije žrebna lista'!$A$7:$R$38,5)))</f>
        <v/>
      </c>
      <c r="I29" s="933" t="str">
        <f>IF($D29="","",VLOOKUP($D29,'ž kvalifikacije žrebna lista'!$A$7:$R$38,14))</f>
        <v/>
      </c>
      <c r="J29" s="1404"/>
      <c r="K29" s="252"/>
      <c r="L29" s="104"/>
      <c r="M29" s="159"/>
      <c r="N29" s="159"/>
      <c r="O29" s="159"/>
      <c r="P29" s="107"/>
      <c r="Q29" s="108"/>
      <c r="R29" s="109"/>
      <c r="U29" s="896" t="str">
        <f>IF($D29="","",VLOOKUP($D29,'ž kvalifikacije žrebna lista'!$A$7:$R$38,2))</f>
        <v/>
      </c>
      <c r="V29" s="620">
        <v>23</v>
      </c>
      <c r="W29" s="620" t="str">
        <f>UPPER(IF($D51="","",VLOOKUP($D51,'ž kvalifikacije žrebna lista'!$A$7:$R$38,3)))</f>
        <v/>
      </c>
      <c r="X29" s="620" t="str">
        <f>PROPER(IF($D51="","",VLOOKUP($D51,'ž kvalifikacije žrebna lista'!$A$7:$R$38,4)))</f>
        <v/>
      </c>
      <c r="Y29" s="403" t="str">
        <f t="shared" si="0"/>
        <v/>
      </c>
      <c r="Z29" s="900" t="str">
        <f>IF(W29="","",IF(AND($Q$62=1,$U$52=$U$51),3,IF(AND($Q$62=2,$U$52=$U$51),2,IF(AND($Q$62=3,$U$52=$U$51),1,""))))</f>
        <v/>
      </c>
      <c r="AA29" s="900" t="str">
        <f>IF($W29="","",IF(AND($Q$62=1,$U$50=$U$52,$U$52=$U$51),3,IF(AND($Q$62=2,$U$50=$U$52,$U$52=$U$51),2,IF(AND($Q$62=3,$U$50=$U$52,$U$52=$U$51),1,""))))</f>
        <v/>
      </c>
      <c r="AB29" s="403"/>
      <c r="AC29" s="403"/>
      <c r="AD29" s="403"/>
      <c r="AE29" s="1007">
        <f t="shared" si="1"/>
        <v>0</v>
      </c>
      <c r="AF29" s="920"/>
    </row>
    <row r="30" spans="1:32" s="33" customFormat="1" ht="9.6" customHeight="1">
      <c r="A30" s="501"/>
      <c r="B30" s="111"/>
      <c r="C30" s="111"/>
      <c r="D30" s="119"/>
      <c r="E30" s="104"/>
      <c r="F30" s="104"/>
      <c r="G30" s="44"/>
      <c r="H30" s="123"/>
      <c r="I30" s="111"/>
      <c r="J30" s="104"/>
      <c r="K30" s="252"/>
      <c r="L30" s="104"/>
      <c r="M30" s="160"/>
      <c r="N30" s="161" t="str">
        <f>UPPER(IF(OR(M30="a",M30="as"),L26,IF(OR(M30="b",M30="bs"),L34,)))</f>
        <v/>
      </c>
      <c r="O30" s="159"/>
      <c r="P30" s="107"/>
      <c r="Q30" s="108"/>
      <c r="R30" s="109"/>
      <c r="U30" s="896"/>
      <c r="V30" s="886">
        <v>24</v>
      </c>
      <c r="W30" s="886" t="str">
        <f>UPPER(IF($D53="","",VLOOKUP($D53,'ž kvalifikacije žrebna lista'!$A$7:$R$38,3)))</f>
        <v/>
      </c>
      <c r="X30" s="886" t="str">
        <f>PROPER(IF($D53="","",VLOOKUP($D53,'ž kvalifikacije žrebna lista'!$A$7:$R$38,4)))</f>
        <v/>
      </c>
      <c r="Y30" s="888" t="str">
        <f t="shared" si="0"/>
        <v/>
      </c>
      <c r="Z30" s="902" t="str">
        <f>IF(W30="","",IF(AND($Q$62=1,$U$52=$U$53),3,IF(AND($Q$62=2,$U$52=$U$53),2,IF(AND($Q$62=3,$U$52=$U$53),1,""))))</f>
        <v/>
      </c>
      <c r="AA30" s="902" t="str">
        <f>IF($W30="","",IF(AND($Q$62=1,$U$50=$U$52,$U$52=$U$53),3,IF(AND($Q$62=2,$U$50=$U$52,$U$52=$U$53),2,IF(AND($Q$62=3,$U$50=$U$52,$U$52=$U$53),1,""))))</f>
        <v/>
      </c>
      <c r="AB30" s="888"/>
      <c r="AC30" s="888"/>
      <c r="AD30" s="888"/>
      <c r="AE30" s="1008">
        <f t="shared" si="1"/>
        <v>0</v>
      </c>
      <c r="AF30" s="920"/>
    </row>
    <row r="31" spans="1:32" s="33" customFormat="1" ht="9.6" customHeight="1">
      <c r="A31" s="500">
        <v>13</v>
      </c>
      <c r="B31" s="103" t="str">
        <f>UPPER(IF($D31="","",VLOOKUP($D31,'ž kvalifikacije žrebna lista'!$A$7:$R$38,17)))</f>
        <v/>
      </c>
      <c r="C31" s="103" t="str">
        <f>IF($D31="","",VLOOKUP($D31,'ž kvalifikacije žrebna lista'!$A$7:$R$38,2))</f>
        <v/>
      </c>
      <c r="D31" s="102"/>
      <c r="E31" s="103" t="str">
        <f>UPPER(IF($D31="","",VLOOKUP($D31,'ž kvalifikacije žrebna lista'!$A$7:$R$38,3)))</f>
        <v/>
      </c>
      <c r="F31" s="103" t="str">
        <f>PROPER(IF($D31="","",VLOOKUP($D31,'ž kvalifikacije žrebna lista'!$A$7:$R$38,4)))</f>
        <v/>
      </c>
      <c r="G31" s="103"/>
      <c r="H31" s="103" t="str">
        <f>UPPER(IF($D31="","",VLOOKUP($D31,'ž kvalifikacije žrebna lista'!$A$7:$R$38,5)))</f>
        <v/>
      </c>
      <c r="I31" s="934" t="str">
        <f>IF($D31="","",VLOOKUP($D31,'ž kvalifikacije žrebna lista'!$A$7:$R$38,14))</f>
        <v/>
      </c>
      <c r="J31" s="104"/>
      <c r="K31" s="252"/>
      <c r="L31" s="104"/>
      <c r="M31" s="159"/>
      <c r="N31" s="161"/>
      <c r="O31" s="159"/>
      <c r="P31" s="107"/>
      <c r="Q31" s="108"/>
      <c r="R31" s="109"/>
      <c r="U31" s="896" t="str">
        <f>IF($D31="","",VLOOKUP($D31,'ž kvalifikacije žrebna lista'!$A$7:$R$38,2))</f>
        <v/>
      </c>
      <c r="V31" s="620">
        <v>25</v>
      </c>
      <c r="W31" s="620" t="str">
        <f>UPPER(IF($D55="","",VLOOKUP($D55,'ž kvalifikacije žrebna lista'!$A$7:$R$38,3)))</f>
        <v/>
      </c>
      <c r="X31" s="620" t="str">
        <f>PROPER(IF($D55="","",VLOOKUP($D55,'ž kvalifikacije žrebna lista'!$A$7:$R$38,4)))</f>
        <v/>
      </c>
      <c r="Y31" s="403" t="str">
        <f t="shared" si="0"/>
        <v/>
      </c>
      <c r="Z31" s="900" t="str">
        <f>IF(W31="","",IF(AND($Q$62=1,$U$56=$U$55),3,IF(AND($Q$62=2,$U$56=$U$55),2,IF(AND($Q$62=3,$U$56=$U$55),1,""))))</f>
        <v/>
      </c>
      <c r="AA31" s="900" t="str">
        <f>IF($W31="","",IF(AND($Q$62=1,$U$58=$U$56,$U$56=$U$55),3,IF(AND($Q$62=2,$U$58=$U$56,$U$56=$U$55),2,IF(AND($Q$62=3,$U$58=$U$56,$U$56=$U$55),1,""))))</f>
        <v/>
      </c>
      <c r="AB31" s="403"/>
      <c r="AC31" s="403"/>
      <c r="AD31" s="403"/>
      <c r="AE31" s="1007">
        <f t="shared" si="1"/>
        <v>0</v>
      </c>
      <c r="AF31" s="920"/>
    </row>
    <row r="32" spans="1:32" s="33" customFormat="1" ht="9.6" customHeight="1">
      <c r="A32" s="501"/>
      <c r="B32" s="111"/>
      <c r="C32" s="111"/>
      <c r="D32" s="119"/>
      <c r="E32" s="112"/>
      <c r="F32" s="112"/>
      <c r="G32" s="113"/>
      <c r="H32" s="114" t="s">
        <v>151</v>
      </c>
      <c r="I32" s="115"/>
      <c r="J32" s="116" t="str">
        <f>UPPER(IF(OR(I32="a",I32="as"),E31,IF(OR(I32="b",I32="bs"),E33,)))</f>
        <v/>
      </c>
      <c r="K32" s="118">
        <f>IF(OR(I32="a",I32="as"),I31,IF(OR(I32="b",I32="bs"),I33,))</f>
        <v>0</v>
      </c>
      <c r="L32" s="104"/>
      <c r="M32" s="159"/>
      <c r="N32" s="159"/>
      <c r="O32" s="159"/>
      <c r="P32" s="107"/>
      <c r="Q32" s="108"/>
      <c r="R32" s="109"/>
      <c r="U32" s="896" t="str">
        <f>IF(OR(I32="a",I32="as"),C31,IF(OR(I32="b",I32="bs"),C33,""))</f>
        <v/>
      </c>
      <c r="V32" s="886">
        <v>26</v>
      </c>
      <c r="W32" s="886" t="str">
        <f>UPPER(IF($D57="","",VLOOKUP($D57,'ž kvalifikacije žrebna lista'!$A$7:$R$38,3)))</f>
        <v/>
      </c>
      <c r="X32" s="886" t="str">
        <f>PROPER(IF($D57="","",VLOOKUP($D57,'ž kvalifikacije žrebna lista'!$A$7:$R$38,4)))</f>
        <v/>
      </c>
      <c r="Y32" s="888" t="str">
        <f t="shared" si="0"/>
        <v/>
      </c>
      <c r="Z32" s="902" t="str">
        <f>IF(W32="","",IF(AND($Q$62=1,$U$56=$U$57),3,IF(AND($Q$62=2,$U$56=$U$57),2,IF(AND($Q$62=3,$U$56=$U$57),1,""))))</f>
        <v/>
      </c>
      <c r="AA32" s="902" t="str">
        <f>IF($W32="","",IF(AND($Q$62=1,$U$58=$U$56,$U$56=$U$57),3,IF(AND($Q$62=2,$U$58=$U$56,$U$56=$U$57),2,IF(AND($Q$62=3,$U$58=$U$56,$U$56=$U$57),1,""))))</f>
        <v/>
      </c>
      <c r="AB32" s="888"/>
      <c r="AC32" s="888"/>
      <c r="AD32" s="888"/>
      <c r="AE32" s="1008">
        <f t="shared" si="1"/>
        <v>0</v>
      </c>
      <c r="AF32" s="920"/>
    </row>
    <row r="33" spans="1:36" s="33" customFormat="1" ht="9.6" customHeight="1">
      <c r="A33" s="501">
        <v>14</v>
      </c>
      <c r="B33" s="101" t="str">
        <f>UPPER(IF($D33="","",VLOOKUP($D33,'ž kvalifikacije žrebna lista'!$A$7:$R$38,17)))</f>
        <v/>
      </c>
      <c r="C33" s="101" t="str">
        <f>IF($D33="","",VLOOKUP($D33,'ž kvalifikacije žrebna lista'!$A$7:$R$38,2))</f>
        <v/>
      </c>
      <c r="D33" s="102"/>
      <c r="E33" s="118" t="str">
        <f>UPPER(IF($D33="","",VLOOKUP($D33,'ž kvalifikacije žrebna lista'!$A$7:$R$38,3)))</f>
        <v/>
      </c>
      <c r="F33" s="118" t="str">
        <f>PROPER(IF($D33="","",VLOOKUP($D33,'ž kvalifikacije žrebna lista'!$A$7:$R$38,4)))</f>
        <v/>
      </c>
      <c r="G33" s="118"/>
      <c r="H33" s="118" t="str">
        <f>UPPER(IF($D33="","",VLOOKUP($D33,'ž kvalifikacije žrebna lista'!$A$7:$R$38,5)))</f>
        <v/>
      </c>
      <c r="I33" s="932" t="str">
        <f>IF($D33="","",VLOOKUP($D33,'ž kvalifikacije žrebna lista'!$A$7:$R$38,14))</f>
        <v/>
      </c>
      <c r="J33" s="1404"/>
      <c r="K33" s="882"/>
      <c r="L33" s="104"/>
      <c r="M33" s="159"/>
      <c r="N33" s="159"/>
      <c r="O33" s="159"/>
      <c r="P33" s="107"/>
      <c r="Q33" s="108"/>
      <c r="R33" s="109"/>
      <c r="U33" s="896" t="str">
        <f>IF($D33="","",VLOOKUP($D33,'ž kvalifikacije žrebna lista'!$A$7:$R$38,2))</f>
        <v/>
      </c>
      <c r="V33" s="620">
        <v>27</v>
      </c>
      <c r="W33" s="620" t="str">
        <f>UPPER(IF($D59="","",VLOOKUP($D59,'ž kvalifikacije žrebna lista'!$A$7:$R$38,3)))</f>
        <v/>
      </c>
      <c r="X33" s="620" t="str">
        <f>PROPER(IF($D59="","",VLOOKUP($D59,'ž kvalifikacije žrebna lista'!$A$7:$R$38,4)))</f>
        <v/>
      </c>
      <c r="Y33" s="403" t="str">
        <f t="shared" si="0"/>
        <v/>
      </c>
      <c r="Z33" s="900" t="str">
        <f>IF(W33="","",IF(AND($Q$62=1,$U$60=$U$59),3,IF(AND($Q$62=2,$U$60=$U$59),2,IF(AND($Q$62=3,$U$60=$U$59),1,""))))</f>
        <v/>
      </c>
      <c r="AA33" s="900" t="str">
        <f>IF($W33="","",IF(AND($Q$62=1,$U$58=$U$60,$U$60=$U$59),3,IF(AND($Q$62=2,$U$58=$U$60,$U$60=$U$59),2,IF(AND($Q$62=3,$U$58=$U$60,$U$60=$U$59),1,""))))</f>
        <v/>
      </c>
      <c r="AB33" s="403"/>
      <c r="AC33" s="403"/>
      <c r="AD33" s="403"/>
      <c r="AE33" s="1007">
        <f t="shared" si="1"/>
        <v>0</v>
      </c>
      <c r="AF33" s="920"/>
    </row>
    <row r="34" spans="1:36" s="33" customFormat="1" ht="9.6" customHeight="1">
      <c r="A34" s="501"/>
      <c r="B34" s="111"/>
      <c r="C34" s="111"/>
      <c r="D34" s="119"/>
      <c r="E34" s="112"/>
      <c r="F34" s="112"/>
      <c r="G34" s="113"/>
      <c r="H34" s="104"/>
      <c r="I34" s="111"/>
      <c r="J34" s="114" t="s">
        <v>151</v>
      </c>
      <c r="K34" s="120"/>
      <c r="L34" s="116" t="str">
        <f>UPPER(IF(OR(K34="a",K34="as"),J32,IF(OR(K34="b",K34="bs"),J36,)))</f>
        <v/>
      </c>
      <c r="M34" s="121"/>
      <c r="N34" s="159"/>
      <c r="O34" s="159"/>
      <c r="P34" s="107"/>
      <c r="Q34" s="108"/>
      <c r="R34" s="109"/>
      <c r="U34" s="896" t="str">
        <f>IF(OR(K34="a",K34="as"),$U$32,IF(OR(K34="b",K34="bs"),U36,""))</f>
        <v/>
      </c>
      <c r="V34" s="886">
        <v>28</v>
      </c>
      <c r="W34" s="886" t="str">
        <f>UPPER(IF($D61="","",VLOOKUP($D61,'ž kvalifikacije žrebna lista'!$A$7:$R$38,3)))</f>
        <v/>
      </c>
      <c r="X34" s="886" t="str">
        <f>PROPER(IF($D61="","",VLOOKUP($D61,'ž kvalifikacije žrebna lista'!$A$7:$R$38,4)))</f>
        <v/>
      </c>
      <c r="Y34" s="888" t="str">
        <f t="shared" si="0"/>
        <v/>
      </c>
      <c r="Z34" s="902" t="str">
        <f>IF(W34="","",IF(AND($Q$62=1,$U$60=$U$61),3,IF(AND($Q$62=2,$U$60=$U$61),2,IF(AND($Q$62=3,$U$60=$U$61),1,""))))</f>
        <v/>
      </c>
      <c r="AA34" s="902" t="str">
        <f>IF($W34="","",IF(AND($Q$62=1,$U$58=$U$60,$U$60=$U$61),3,IF(AND($Q$62=2,$U$58=$U$60,$U$60=$U$61),2,IF(AND($Q$62=3,$U$58=$U$60,$U$60=$U$61),1,""))))</f>
        <v/>
      </c>
      <c r="AB34" s="888"/>
      <c r="AC34" s="888"/>
      <c r="AD34" s="888"/>
      <c r="AE34" s="1008">
        <f t="shared" si="1"/>
        <v>0</v>
      </c>
      <c r="AF34" s="920"/>
    </row>
    <row r="35" spans="1:36" s="33" customFormat="1" ht="9.6" customHeight="1">
      <c r="A35" s="501">
        <v>15</v>
      </c>
      <c r="B35" s="101" t="str">
        <f>UPPER(IF($D35="","",VLOOKUP($D35,'ž kvalifikacije žrebna lista'!$A$7:$R$38,17)))</f>
        <v/>
      </c>
      <c r="C35" s="101" t="str">
        <f>IF($D35="","",VLOOKUP($D35,'ž kvalifikacije žrebna lista'!$A$7:$R$38,2))</f>
        <v/>
      </c>
      <c r="D35" s="102"/>
      <c r="E35" s="118" t="str">
        <f>UPPER(IF($D35="","",VLOOKUP($D35,'ž kvalifikacije žrebna lista'!$A$7:$R$38,3)))</f>
        <v/>
      </c>
      <c r="F35" s="118" t="str">
        <f>PROPER(IF($D35="","",VLOOKUP($D35,'ž kvalifikacije žrebna lista'!$A$7:$R$38,4)))</f>
        <v/>
      </c>
      <c r="G35" s="118"/>
      <c r="H35" s="118" t="str">
        <f>UPPER(IF($D35="","",VLOOKUP($D35,'ž kvalifikacije žrebna lista'!$A$7:$R$38,5)))</f>
        <v/>
      </c>
      <c r="I35" s="931" t="str">
        <f>IF($D35="","",VLOOKUP($D35,'ž kvalifikacije žrebna lista'!$A$7:$R$38,14))</f>
        <v/>
      </c>
      <c r="J35" s="104"/>
      <c r="K35" s="883"/>
      <c r="L35" s="1404"/>
      <c r="M35" s="122"/>
      <c r="N35" s="122"/>
      <c r="O35" s="122"/>
      <c r="P35" s="107"/>
      <c r="Q35" s="108"/>
      <c r="R35" s="109"/>
      <c r="U35" s="896" t="str">
        <f>IF($D35="","",VLOOKUP($D35,'ž kvalifikacije žrebna lista'!$A$7:$R$38,2))</f>
        <v/>
      </c>
      <c r="V35" s="620">
        <v>29</v>
      </c>
      <c r="W35" s="620" t="str">
        <f>UPPER(IF($D63="","",VLOOKUP($D63,'ž kvalifikacije žrebna lista'!$A$7:$R$38,3)))</f>
        <v/>
      </c>
      <c r="X35" s="620" t="str">
        <f>PROPER(IF($D63="","",VLOOKUP($D63,'ž kvalifikacije žrebna lista'!$A$7:$R$38,4)))</f>
        <v/>
      </c>
      <c r="Y35" s="403" t="str">
        <f t="shared" si="0"/>
        <v/>
      </c>
      <c r="Z35" s="900" t="str">
        <f>IF(W35="","",IF(AND($Q$62=1,$U$64=$U$63),3,IF(AND($Q$62=2,$U$64=$U$63),2,IF(AND($Q$62=3,$U$64=$U$63),1,""))))</f>
        <v/>
      </c>
      <c r="AA35" s="900" t="str">
        <f>IF($W35="","",IF(AND($Q$62=1,$U$66=$U$64,$U$64=$U$63),3,IF(AND($Q$62=2,$U$66=$U$64,$U$64=$U$63),2,IF(AND($Q$62=3,$U$66=$U$64,$U$64=$U$63),1,""))))</f>
        <v/>
      </c>
      <c r="AB35" s="403"/>
      <c r="AC35" s="403"/>
      <c r="AD35" s="403"/>
      <c r="AE35" s="1007">
        <f t="shared" si="1"/>
        <v>0</v>
      </c>
      <c r="AF35" s="920"/>
    </row>
    <row r="36" spans="1:36" s="33" customFormat="1" ht="9.6" customHeight="1">
      <c r="A36" s="501"/>
      <c r="B36" s="111"/>
      <c r="C36" s="111"/>
      <c r="D36" s="111"/>
      <c r="E36" s="112"/>
      <c r="F36" s="112"/>
      <c r="G36" s="113"/>
      <c r="H36" s="114" t="s">
        <v>151</v>
      </c>
      <c r="I36" s="115"/>
      <c r="J36" s="116" t="str">
        <f>UPPER(IF(OR(I36="a",I36="as"),E35,IF(OR(I36="b",I36="bs"),E37,)))</f>
        <v/>
      </c>
      <c r="K36" s="935">
        <f>IF(OR(I36="a",I36="as"),I35,IF(OR(I36="b",I36="bs"),I37,))</f>
        <v>0</v>
      </c>
      <c r="L36" s="104"/>
      <c r="M36" s="122"/>
      <c r="N36" s="122"/>
      <c r="O36" s="122"/>
      <c r="P36" s="107"/>
      <c r="Q36" s="108"/>
      <c r="R36" s="109"/>
      <c r="U36" s="896" t="str">
        <f>IF(OR(I36="a",I36="as"),C35,IF(OR(I36="b",I36="bs"),C37,""))</f>
        <v/>
      </c>
      <c r="V36" s="886">
        <v>30</v>
      </c>
      <c r="W36" s="886" t="str">
        <f>UPPER(IF($D65="","",VLOOKUP($D65,'ž kvalifikacije žrebna lista'!$A$7:$R$38,3)))</f>
        <v/>
      </c>
      <c r="X36" s="886" t="str">
        <f>PROPER(IF($D65="","",VLOOKUP($D65,'ž kvalifikacije žrebna lista'!$A$7:$R$38,4)))</f>
        <v/>
      </c>
      <c r="Y36" s="888" t="str">
        <f t="shared" si="0"/>
        <v/>
      </c>
      <c r="Z36" s="902" t="str">
        <f>IF(W36="","",IF(AND($Q$62=1,$U$64=$U$65),3,IF(AND($Q$62=2,$U$64=$U$65),2,IF(AND($Q$62=3,$U$64=$U$65),1,""))))</f>
        <v/>
      </c>
      <c r="AA36" s="902" t="str">
        <f>IF($W36="","",IF(AND($Q$62=1,$U$66=$U$64,$U$64=$U$65),3,IF(AND($Q$62=2,$U$66=$U$64,$U$64=$U$65),2,IF(AND($Q$62=3,$U$66=$U$64,$U$64=$U$65),1,""))))</f>
        <v/>
      </c>
      <c r="AB36" s="888"/>
      <c r="AC36" s="888"/>
      <c r="AD36" s="888"/>
      <c r="AE36" s="1008">
        <f t="shared" si="1"/>
        <v>0</v>
      </c>
      <c r="AF36" s="920"/>
    </row>
    <row r="37" spans="1:36" s="33" customFormat="1" ht="9.6" customHeight="1">
      <c r="A37" s="501">
        <v>16</v>
      </c>
      <c r="B37" s="101" t="str">
        <f>UPPER(IF($D37="","",VLOOKUP($D37,'ž kvalifikacije žrebna lista'!$A$7:$R$38,17)))</f>
        <v/>
      </c>
      <c r="C37" s="101" t="str">
        <f>IF($D37="","",VLOOKUP($D37,'ž kvalifikacije žrebna lista'!$A$7:$R$38,2))</f>
        <v/>
      </c>
      <c r="D37" s="102"/>
      <c r="E37" s="118" t="str">
        <f>UPPER(IF($D37="","",VLOOKUP($D37,'ž kvalifikacije žrebna lista'!$A$7:$R$38,3)))</f>
        <v/>
      </c>
      <c r="F37" s="118" t="str">
        <f>PROPER(IF($D37="","",VLOOKUP($D37,'ž kvalifikacije žrebna lista'!$A$7:$R$38,4)))</f>
        <v/>
      </c>
      <c r="G37" s="118"/>
      <c r="H37" s="118" t="str">
        <f>UPPER(IF($D37="","",VLOOKUP($D37,'ž kvalifikacije žrebna lista'!$A$7:$R$38,5)))</f>
        <v/>
      </c>
      <c r="I37" s="933" t="str">
        <f>IF($D37="","",VLOOKUP($D37,'ž kvalifikacije žrebna lista'!$A$7:$R$38,14))</f>
        <v/>
      </c>
      <c r="J37" s="1404"/>
      <c r="K37" s="252"/>
      <c r="L37" s="104"/>
      <c r="M37" s="122"/>
      <c r="N37" s="122"/>
      <c r="O37" s="122"/>
      <c r="P37" s="107"/>
      <c r="Q37" s="108"/>
      <c r="R37" s="109"/>
      <c r="U37" s="896" t="str">
        <f>IF($D37="","",VLOOKUP($D37,'ž kvalifikacije žrebna lista'!$A$7:$R$38,2))</f>
        <v/>
      </c>
      <c r="V37" s="620">
        <v>31</v>
      </c>
      <c r="W37" s="620" t="str">
        <f>UPPER(IF($D67="","",VLOOKUP($D67,'ž kvalifikacije žrebna lista'!$A$7:$R$38,3)))</f>
        <v/>
      </c>
      <c r="X37" s="620" t="str">
        <f>PROPER(IF($D67="","",VLOOKUP($D67,'ž kvalifikacije žrebna lista'!$A$7:$R$38,4)))</f>
        <v/>
      </c>
      <c r="Y37" s="403" t="str">
        <f t="shared" si="0"/>
        <v/>
      </c>
      <c r="Z37" s="900" t="str">
        <f>IF(W37="","",IF(AND($Q$62=1,$U$68=$U$67),3,IF(AND($Q$62=2,$U$68=$U$67),2,IF(AND($Q$62=3,$U$68=$U$67),1,""))))</f>
        <v/>
      </c>
      <c r="AA37" s="900" t="str">
        <f>IF($W37="","",IF(AND($Q$62=1,$U$66=$U$68,$U$68=$U$67),3,IF(AND($Q$62=2,$U$66=$U$68,$U$68=$U$67),2,IF(AND($Q$62=3,$U$66=$U$68,$U$68=$U$67),1,""))))</f>
        <v/>
      </c>
      <c r="AB37" s="403"/>
      <c r="AC37" s="403"/>
      <c r="AD37" s="403"/>
      <c r="AE37" s="1007">
        <f t="shared" si="1"/>
        <v>0</v>
      </c>
      <c r="AF37" s="920"/>
    </row>
    <row r="38" spans="1:36" s="33" customFormat="1" ht="9.6" customHeight="1">
      <c r="A38" s="501"/>
      <c r="B38" s="111"/>
      <c r="C38" s="111"/>
      <c r="D38" s="111"/>
      <c r="E38" s="112"/>
      <c r="F38" s="112"/>
      <c r="G38" s="113"/>
      <c r="H38" s="112"/>
      <c r="I38" s="111"/>
      <c r="J38" s="104"/>
      <c r="K38" s="252"/>
      <c r="L38" s="104"/>
      <c r="M38" s="122"/>
      <c r="N38" s="122"/>
      <c r="O38" s="122"/>
      <c r="P38" s="107"/>
      <c r="Q38" s="108"/>
      <c r="R38" s="109"/>
      <c r="U38" s="896"/>
      <c r="V38" s="886">
        <v>32</v>
      </c>
      <c r="W38" s="886" t="str">
        <f>UPPER(IF($D69="","",VLOOKUP($D69,'ž kvalifikacije žrebna lista'!$A$7:$R$38,3)))</f>
        <v/>
      </c>
      <c r="X38" s="886" t="str">
        <f>PROPER(IF($D69="","",VLOOKUP($D69,'ž kvalifikacije žrebna lista'!$A$7:$R$38,4)))</f>
        <v/>
      </c>
      <c r="Y38" s="888" t="str">
        <f t="shared" si="0"/>
        <v/>
      </c>
      <c r="Z38" s="902" t="str">
        <f>IF(W38="","",IF(AND($Q$62=1,$U$68=$U$69),3,IF(AND($Q$62=2,$U$68=$U$69),2,IF(AND($Q$62=3,$U$68=$U$69),1,""))))</f>
        <v/>
      </c>
      <c r="AA38" s="902" t="str">
        <f>IF($W38="","",IF(AND($Q$62=1,$U$66=$U$68,$U$68=$U$69),3,IF(AND($Q$62=2,$U$66=$U$68,$U$68=$U$69),2,IF(AND($Q$62=3,$U$66=$U$68,$U$68=$U$69),1,""))))</f>
        <v/>
      </c>
      <c r="AB38" s="888"/>
      <c r="AC38" s="888"/>
      <c r="AD38" s="888"/>
      <c r="AE38" s="1008">
        <f t="shared" si="1"/>
        <v>0</v>
      </c>
      <c r="AF38" s="920"/>
    </row>
    <row r="39" spans="1:36" s="33" customFormat="1" ht="9.6" customHeight="1">
      <c r="A39" s="500">
        <v>17</v>
      </c>
      <c r="B39" s="103" t="str">
        <f>UPPER(IF($D39="","",VLOOKUP($D39,'ž kvalifikacije žrebna lista'!$A$7:$R$38,17)))</f>
        <v/>
      </c>
      <c r="C39" s="103" t="str">
        <f>IF($D39="","",VLOOKUP($D39,'ž kvalifikacije žrebna lista'!$A$7:$R$38,2))</f>
        <v/>
      </c>
      <c r="D39" s="102"/>
      <c r="E39" s="103" t="str">
        <f>UPPER(IF($D39="","",VLOOKUP($D39,'ž kvalifikacije žrebna lista'!$A$7:$R$38,3)))</f>
        <v/>
      </c>
      <c r="F39" s="103" t="str">
        <f>PROPER(IF($D39="","",VLOOKUP($D39,'ž kvalifikacije žrebna lista'!$A$7:$R$38,4)))</f>
        <v/>
      </c>
      <c r="G39" s="103"/>
      <c r="H39" s="103" t="str">
        <f>UPPER(IF($D39="","",VLOOKUP($D39,'ž kvalifikacije žrebna lista'!$A$7:$R$38,5)))</f>
        <v/>
      </c>
      <c r="I39" s="931" t="str">
        <f>IF($D39="","",VLOOKUP($D39,'ž kvalifikacije žrebna lista'!$A$7:$R$38,14))</f>
        <v/>
      </c>
      <c r="J39" s="104"/>
      <c r="K39" s="252"/>
      <c r="L39" s="104"/>
      <c r="M39" s="122"/>
      <c r="N39" s="122"/>
      <c r="O39" s="122"/>
      <c r="P39" s="141"/>
      <c r="Q39" s="108"/>
      <c r="R39" s="109"/>
      <c r="U39" s="896" t="str">
        <f>IF($D39="","",VLOOKUP($D39,'ž kvalifikacije žrebna lista'!$A$7:$R$38,2))</f>
        <v/>
      </c>
      <c r="Y39" s="872">
        <f>COUNTIF(Y7:Y38,"&gt;0")</f>
        <v>0</v>
      </c>
      <c r="Z39" s="872">
        <f t="shared" ref="Z39:AE39" si="2">COUNTIF(Z7:Z38,"&gt;0")</f>
        <v>0</v>
      </c>
      <c r="AA39" s="872">
        <f>COUNTIF(AA7:AA38,"&gt;0")</f>
        <v>0</v>
      </c>
      <c r="AB39" s="872">
        <f t="shared" si="2"/>
        <v>0</v>
      </c>
      <c r="AC39" s="872">
        <f t="shared" si="2"/>
        <v>0</v>
      </c>
      <c r="AD39" s="872">
        <f t="shared" si="2"/>
        <v>0</v>
      </c>
      <c r="AE39" s="872">
        <f t="shared" si="2"/>
        <v>0</v>
      </c>
      <c r="AF39" s="920"/>
    </row>
    <row r="40" spans="1:36" s="33" customFormat="1" ht="9.6" customHeight="1">
      <c r="A40" s="501"/>
      <c r="B40" s="111"/>
      <c r="C40" s="111"/>
      <c r="D40" s="111"/>
      <c r="E40" s="112"/>
      <c r="F40" s="112"/>
      <c r="G40" s="113"/>
      <c r="H40" s="114" t="s">
        <v>151</v>
      </c>
      <c r="I40" s="115"/>
      <c r="J40" s="116" t="str">
        <f>UPPER(IF(OR(I40="a",I40="as"),E39,IF(OR(I40="b",I40="bs"),E41,)))</f>
        <v/>
      </c>
      <c r="K40" s="118">
        <f>IF(OR(I40="a",I40="as"),I39,IF(OR(I40="b",I40="bs"),I41,))</f>
        <v>0</v>
      </c>
      <c r="L40" s="104"/>
      <c r="M40" s="122"/>
      <c r="N40" s="122"/>
      <c r="O40" s="122"/>
      <c r="P40" s="142"/>
      <c r="Q40" s="143"/>
      <c r="R40" s="109"/>
      <c r="U40" s="896" t="str">
        <f>IF(OR(I40="a",I40="as"),C39,IF(OR(I40="b",I40="bs"),C41,""))</f>
        <v/>
      </c>
      <c r="AF40" s="920"/>
    </row>
    <row r="41" spans="1:36" s="33" customFormat="1" ht="9.6" customHeight="1">
      <c r="A41" s="501">
        <v>18</v>
      </c>
      <c r="B41" s="101" t="str">
        <f>UPPER(IF($D41="","",VLOOKUP($D41,'ž kvalifikacije žrebna lista'!$A$7:$R$38,17)))</f>
        <v/>
      </c>
      <c r="C41" s="101" t="str">
        <f>IF($D41="","",VLOOKUP($D41,'ž kvalifikacije žrebna lista'!$A$7:$R$38,2))</f>
        <v/>
      </c>
      <c r="D41" s="102"/>
      <c r="E41" s="118" t="str">
        <f>UPPER(IF($D41="","",VLOOKUP($D41,'ž kvalifikacije žrebna lista'!$A$7:$R$38,3)))</f>
        <v/>
      </c>
      <c r="F41" s="118" t="str">
        <f>PROPER(IF($D41="","",VLOOKUP($D41,'ž kvalifikacije žrebna lista'!$A$7:$R$38,4)))</f>
        <v/>
      </c>
      <c r="G41" s="118"/>
      <c r="H41" s="118" t="str">
        <f>UPPER(IF($D41="","",VLOOKUP($D41,'ž kvalifikacije žrebna lista'!$A$7:$R$38,5)))</f>
        <v/>
      </c>
      <c r="I41" s="932" t="str">
        <f>IF($D41="","",VLOOKUP($D41,'ž kvalifikacije žrebna lista'!$A$7:$R$38,14))</f>
        <v/>
      </c>
      <c r="J41" s="1404"/>
      <c r="K41" s="882"/>
      <c r="L41" s="104"/>
      <c r="M41" s="122"/>
      <c r="N41" s="122"/>
      <c r="O41" s="122"/>
      <c r="P41" s="107"/>
      <c r="Q41" s="108"/>
      <c r="R41" s="109"/>
      <c r="U41" s="896" t="str">
        <f>IF($D41="","",VLOOKUP($D41,'ž kvalifikacije žrebna lista'!$A$7:$R$38,2))</f>
        <v/>
      </c>
      <c r="V41" s="1683" t="s">
        <v>418</v>
      </c>
      <c r="W41" s="1683"/>
      <c r="X41" s="1683"/>
      <c r="Y41" s="1683"/>
      <c r="Z41" s="1683"/>
      <c r="AA41" s="1683"/>
      <c r="AB41" s="1433"/>
      <c r="AC41" s="1433"/>
      <c r="AD41" s="1433"/>
      <c r="AE41" s="1434"/>
      <c r="AF41" s="1431"/>
      <c r="AG41" s="1435" t="s">
        <v>419</v>
      </c>
      <c r="AH41" s="1430"/>
      <c r="AI41" s="1430"/>
      <c r="AJ41" s="1430"/>
    </row>
    <row r="42" spans="1:36" s="33" customFormat="1" ht="9.6" customHeight="1">
      <c r="A42" s="501"/>
      <c r="B42" s="111"/>
      <c r="C42" s="111"/>
      <c r="D42" s="119"/>
      <c r="E42" s="112"/>
      <c r="F42" s="112"/>
      <c r="G42" s="113"/>
      <c r="H42" s="112"/>
      <c r="I42" s="111"/>
      <c r="J42" s="114" t="s">
        <v>151</v>
      </c>
      <c r="K42" s="120"/>
      <c r="L42" s="116" t="str">
        <f>UPPER(IF(OR(K42="a",K42="as"),J40,IF(OR(K42="b",K42="bs"),J44,)))</f>
        <v/>
      </c>
      <c r="M42" s="121"/>
      <c r="N42" s="122"/>
      <c r="O42" s="122"/>
      <c r="P42" s="107"/>
      <c r="Q42" s="108"/>
      <c r="R42" s="109"/>
      <c r="U42" s="896" t="str">
        <f>IF(OR(K42="a",K42="as"),$U$40,IF(OR(K42="b",K42="bs"),U44,""))</f>
        <v/>
      </c>
      <c r="V42" s="1430"/>
      <c r="W42" s="1431"/>
      <c r="X42" s="1432"/>
      <c r="Y42" s="1433"/>
      <c r="Z42" s="1433"/>
      <c r="AA42" s="1433"/>
      <c r="AB42" s="1433"/>
      <c r="AC42" s="1433"/>
      <c r="AD42" s="1433"/>
      <c r="AE42" s="1434"/>
      <c r="AF42" s="1431"/>
      <c r="AG42" s="1430"/>
      <c r="AH42" s="1430"/>
      <c r="AI42" s="1430"/>
      <c r="AJ42" s="1430"/>
    </row>
    <row r="43" spans="1:36" s="33" customFormat="1" ht="9.6" customHeight="1">
      <c r="A43" s="501">
        <v>19</v>
      </c>
      <c r="B43" s="101" t="str">
        <f>UPPER(IF($D43="","",VLOOKUP($D43,'ž kvalifikacije žrebna lista'!$A$7:$R$38,17)))</f>
        <v/>
      </c>
      <c r="C43" s="101" t="str">
        <f>IF($D43="","",VLOOKUP($D43,'ž kvalifikacije žrebna lista'!$A$7:$R$38,2))</f>
        <v/>
      </c>
      <c r="D43" s="102"/>
      <c r="E43" s="118" t="str">
        <f>UPPER(IF($D43="","",VLOOKUP($D43,'ž kvalifikacije žrebna lista'!$A$7:$R$38,3)))</f>
        <v/>
      </c>
      <c r="F43" s="118" t="str">
        <f>PROPER(IF($D43="","",VLOOKUP($D43,'ž kvalifikacije žrebna lista'!$A$7:$R$38,4)))</f>
        <v/>
      </c>
      <c r="G43" s="118"/>
      <c r="H43" s="118" t="str">
        <f>UPPER(IF($D43="","",VLOOKUP($D43,'ž kvalifikacije žrebna lista'!$A$7:$R$38,5)))</f>
        <v/>
      </c>
      <c r="I43" s="931" t="str">
        <f>IF($D43="","",VLOOKUP($D43,'ž kvalifikacije žrebna lista'!$A$7:$R$38,14))</f>
        <v/>
      </c>
      <c r="J43" s="104"/>
      <c r="K43" s="883"/>
      <c r="L43" s="1404"/>
      <c r="M43" s="159"/>
      <c r="N43" s="159"/>
      <c r="O43" s="122"/>
      <c r="P43" s="107"/>
      <c r="Q43" s="108"/>
      <c r="R43" s="109"/>
      <c r="U43" s="896" t="str">
        <f>IF($D43="","",VLOOKUP($D43,'ž kvalifikacije žrebna lista'!$A$7:$R$38,2))</f>
        <v/>
      </c>
      <c r="V43" s="1436" t="s">
        <v>353</v>
      </c>
      <c r="W43" s="1431" t="s">
        <v>71</v>
      </c>
      <c r="X43" s="1431" t="s">
        <v>72</v>
      </c>
      <c r="Y43" s="1433" t="s">
        <v>352</v>
      </c>
      <c r="Z43" s="1433" t="s">
        <v>86</v>
      </c>
      <c r="AA43" s="1433"/>
      <c r="AB43" s="1433"/>
      <c r="AC43" s="1433"/>
      <c r="AD43" s="1433"/>
      <c r="AE43" s="1437" t="s">
        <v>355</v>
      </c>
      <c r="AF43" s="1431"/>
      <c r="AG43" s="1431" t="s">
        <v>71</v>
      </c>
      <c r="AH43" s="1431" t="s">
        <v>72</v>
      </c>
      <c r="AI43" s="1435" t="s">
        <v>355</v>
      </c>
      <c r="AJ43" s="1430"/>
    </row>
    <row r="44" spans="1:36" s="33" customFormat="1" ht="9.6" customHeight="1">
      <c r="A44" s="501"/>
      <c r="B44" s="111"/>
      <c r="C44" s="111"/>
      <c r="D44" s="119"/>
      <c r="E44" s="112"/>
      <c r="F44" s="112"/>
      <c r="G44" s="113"/>
      <c r="H44" s="114" t="s">
        <v>151</v>
      </c>
      <c r="I44" s="115"/>
      <c r="J44" s="116" t="str">
        <f>UPPER(IF(OR(I44="a",I44="as"),E43,IF(OR(I44="b",I44="bs"),E45,)))</f>
        <v/>
      </c>
      <c r="K44" s="935">
        <f>IF(OR(I44="a",I44="as"),I43,IF(OR(I44="b",I44="bs"),I45,))</f>
        <v>0</v>
      </c>
      <c r="L44" s="104"/>
      <c r="M44" s="159"/>
      <c r="N44" s="159"/>
      <c r="O44" s="122"/>
      <c r="P44" s="107"/>
      <c r="Q44" s="108"/>
      <c r="R44" s="109"/>
      <c r="U44" s="896" t="str">
        <f>IF(OR(I44="a",I44="as"),C43,IF(OR(I44="b",I44="bs"),C45,""))</f>
        <v/>
      </c>
      <c r="V44" s="1431"/>
      <c r="W44" s="1431"/>
      <c r="X44" s="1431"/>
      <c r="Y44" s="1433"/>
      <c r="Z44" s="1433"/>
      <c r="AA44" s="1433"/>
      <c r="AB44" s="1433"/>
      <c r="AC44" s="1433"/>
      <c r="AD44" s="1433"/>
      <c r="AE44" s="1437"/>
      <c r="AF44" s="1431"/>
      <c r="AG44" s="1430"/>
      <c r="AH44" s="1430"/>
      <c r="AI44" s="1441"/>
      <c r="AJ44" s="1430"/>
    </row>
    <row r="45" spans="1:36" s="33" customFormat="1" ht="9.6" customHeight="1">
      <c r="A45" s="501">
        <v>20</v>
      </c>
      <c r="B45" s="101" t="str">
        <f>UPPER(IF($D45="","",VLOOKUP($D45,'ž kvalifikacije žrebna lista'!$A$7:$R$38,17)))</f>
        <v/>
      </c>
      <c r="C45" s="101" t="str">
        <f>IF($D45="","",VLOOKUP($D45,'ž kvalifikacije žrebna lista'!$A$7:$R$38,2))</f>
        <v/>
      </c>
      <c r="D45" s="102"/>
      <c r="E45" s="118" t="str">
        <f>UPPER(IF($D45="","",VLOOKUP($D45,'ž kvalifikacije žrebna lista'!$A$7:$R$38,3)))</f>
        <v/>
      </c>
      <c r="F45" s="118" t="str">
        <f>PROPER(IF($D45="","",VLOOKUP($D45,'ž kvalifikacije žrebna lista'!$A$7:$R$38,4)))</f>
        <v/>
      </c>
      <c r="G45" s="118"/>
      <c r="H45" s="118" t="str">
        <f>UPPER(IF($D45="","",VLOOKUP($D45,'ž kvalifikacije žrebna lista'!$A$7:$R$38,5)))</f>
        <v/>
      </c>
      <c r="I45" s="933" t="str">
        <f>IF($D45="","",VLOOKUP($D45,'ž kvalifikacije žrebna lista'!$A$7:$R$38,14))</f>
        <v/>
      </c>
      <c r="J45" s="1404"/>
      <c r="K45" s="252"/>
      <c r="L45" s="104"/>
      <c r="M45" s="159"/>
      <c r="N45" s="159"/>
      <c r="O45" s="122"/>
      <c r="P45" s="107"/>
      <c r="Q45" s="108"/>
      <c r="R45" s="109"/>
      <c r="U45" s="896" t="str">
        <f>IF($D45="","",VLOOKUP($D45,'ž kvalifikacije žrebna lista'!$A$7:$R$38,2))</f>
        <v/>
      </c>
      <c r="V45" s="1431">
        <v>1</v>
      </c>
      <c r="W45" s="1451" t="str">
        <f>UPPER(IF($D$7="","",VLOOKUP($D$7,'ž kvalifikacije žrebna lista'!$A$7:$R$38,3)))</f>
        <v/>
      </c>
      <c r="X45" s="1431" t="str">
        <f>PROPER(IF($D$7="","",VLOOKUP($D$7,'ž kvalifikacije žrebna lista'!$A$7:$R$38,4)))</f>
        <v/>
      </c>
      <c r="Y45" s="1438" t="str">
        <f>IF($W$45="","",IF($U$7&lt;&gt;$U$8,"",IF(OR($J$9="bb",$J$9=""),"0",$I$9)))</f>
        <v/>
      </c>
      <c r="Z45" s="1433" t="str">
        <f>IF($W$45="","",IF($U$10&lt;&gt;$U$7,"",IF(OR($L$11="bb",$L$11=""),"0",$K$12)))</f>
        <v/>
      </c>
      <c r="AA45" s="1438"/>
      <c r="AB45" s="1438"/>
      <c r="AC45" s="1443"/>
      <c r="AD45" s="1433"/>
      <c r="AE45" s="1450">
        <f>IF($C$2="A turnir",SUM(Y45:AD45),SUM(Y45:AD45)*0.1)</f>
        <v>0</v>
      </c>
      <c r="AF45" s="1431" t="str">
        <f>IF($C7="","",'ž kvalifikacije 32'!$C$7)</f>
        <v/>
      </c>
      <c r="AG45" s="1431" t="str">
        <f>UPPER(IF($D$7="","",VLOOKUP($D$7,'ž kvalifikacije žrebna lista'!$A$7:$R$38,3)))</f>
        <v/>
      </c>
      <c r="AH45" s="1431" t="str">
        <f>PROPER(IF($D$7="","",VLOOKUP($D$7,'ž kvalifikacije žrebna lista'!$A$7:$R$38,4)))</f>
        <v/>
      </c>
      <c r="AI45" s="1450">
        <f>SUM(AE7,AE45)</f>
        <v>0</v>
      </c>
      <c r="AJ45" s="1430"/>
    </row>
    <row r="46" spans="1:36" s="33" customFormat="1" ht="9.6" customHeight="1">
      <c r="A46" s="500"/>
      <c r="B46" s="111"/>
      <c r="C46" s="111"/>
      <c r="D46" s="119"/>
      <c r="E46" s="104"/>
      <c r="F46" s="104"/>
      <c r="G46" s="44"/>
      <c r="H46" s="123"/>
      <c r="I46" s="111"/>
      <c r="J46" s="104"/>
      <c r="K46" s="252"/>
      <c r="L46" s="104"/>
      <c r="M46" s="166"/>
      <c r="N46" s="161" t="str">
        <f>UPPER(IF(OR(M46="a",M46="as"),L42,IF(OR(M46="b",M46="bs"),L50,)))</f>
        <v/>
      </c>
      <c r="O46" s="159"/>
      <c r="P46" s="107"/>
      <c r="Q46" s="108"/>
      <c r="R46" s="109"/>
      <c r="U46" s="896"/>
      <c r="V46" s="1431">
        <v>2</v>
      </c>
      <c r="W46" s="1431" t="str">
        <f>UPPER(IF($D$9="","",VLOOKUP($D$9,'ž kvalifikacije žrebna lista'!$A$7:$R$38,3)))</f>
        <v/>
      </c>
      <c r="X46" s="1431" t="str">
        <f>PROPER(IF($D$9="","",VLOOKUP($D$9,'ž kvalifikacije žrebna lista'!$A$7:$R$38,4)))</f>
        <v/>
      </c>
      <c r="Y46" s="1433" t="str">
        <f>IF(W46="","",IF($U$9&lt;&gt;$U$8,"",IF(OR($J$9="bb",$J$9=""),"0",$I$7)))</f>
        <v/>
      </c>
      <c r="Z46" s="1433" t="str">
        <f>IF($W$45="","",IF($U$10&lt;&gt;$U$9,"",IF(OR($L$11="bb",$L$11=""),"0",$K$12)))</f>
        <v/>
      </c>
      <c r="AA46" s="1433"/>
      <c r="AB46" s="1433"/>
      <c r="AC46" s="1433"/>
      <c r="AD46" s="1433"/>
      <c r="AE46" s="1450">
        <f t="shared" ref="AE46:AE76" si="3">IF($C$2="A turnir",SUM(Y46:AD46),SUM(Y46:AD46)*0.1)</f>
        <v>0</v>
      </c>
      <c r="AF46" s="1431" t="str">
        <f>IF($C9="","",'ž kvalifikacije 32'!$C$7)</f>
        <v/>
      </c>
      <c r="AG46" s="1431" t="str">
        <f>UPPER(IF($D$9="","",VLOOKUP($D$9,'ž kvalifikacije žrebna lista'!$A$7:$R$38,3)))</f>
        <v/>
      </c>
      <c r="AH46" s="1431" t="str">
        <f>PROPER(IF($D$9="","",VLOOKUP($D$9,'ž kvalifikacije žrebna lista'!$A$7:$R$38,4)))</f>
        <v/>
      </c>
      <c r="AI46" s="1450">
        <f>SUM(AE8,AE46)</f>
        <v>0</v>
      </c>
      <c r="AJ46" s="1430"/>
    </row>
    <row r="47" spans="1:36" s="33" customFormat="1" ht="9.6" customHeight="1">
      <c r="A47" s="500">
        <v>21</v>
      </c>
      <c r="B47" s="103" t="str">
        <f>UPPER(IF($D47="","",VLOOKUP($D47,'ž kvalifikacije žrebna lista'!$A$7:$R$38,17)))</f>
        <v/>
      </c>
      <c r="C47" s="103" t="str">
        <f>IF($D47="","",VLOOKUP($D47,'ž kvalifikacije žrebna lista'!$A$7:$R$38,2))</f>
        <v/>
      </c>
      <c r="D47" s="102"/>
      <c r="E47" s="103" t="str">
        <f>UPPER(IF($D47="","",VLOOKUP($D47,'ž kvalifikacije žrebna lista'!$A$7:$R$38,3)))</f>
        <v/>
      </c>
      <c r="F47" s="103" t="str">
        <f>PROPER(IF($D47="","",VLOOKUP($D47,'ž kvalifikacije žrebna lista'!$A$7:$R$38,4)))</f>
        <v/>
      </c>
      <c r="G47" s="103"/>
      <c r="H47" s="103" t="str">
        <f>UPPER(IF($D47="","",VLOOKUP($D47,'ž kvalifikacije žrebna lista'!$A$7:$R$38,5)))</f>
        <v/>
      </c>
      <c r="I47" s="934" t="str">
        <f>IF($D47="","",VLOOKUP($D47,'ž kvalifikacije žrebna lista'!$A$7:$R$38,14))</f>
        <v/>
      </c>
      <c r="J47" s="104"/>
      <c r="K47" s="252"/>
      <c r="L47" s="104"/>
      <c r="M47" s="159"/>
      <c r="N47" s="161"/>
      <c r="O47" s="122"/>
      <c r="P47" s="107"/>
      <c r="Q47" s="108"/>
      <c r="R47" s="109"/>
      <c r="U47" s="896" t="str">
        <f>IF($D47="","",VLOOKUP($D47,'ž kvalifikacije žrebna lista'!$A$7:$R$38,2))</f>
        <v/>
      </c>
      <c r="V47" s="1431">
        <v>3</v>
      </c>
      <c r="W47" s="1431" t="str">
        <f>UPPER(IF($D$11="","",VLOOKUP($D$11,'ž kvalifikacije žrebna lista'!$A$7:$R$38,3)))</f>
        <v/>
      </c>
      <c r="X47" s="1431" t="str">
        <f>PROPER(IF($D$11="","",VLOOKUP($D$11,'ž kvalifikacije žrebna lista'!$A$7:$R$38,4)))</f>
        <v/>
      </c>
      <c r="Y47" s="1433" t="str">
        <f>IF(W47="","",IF($U$11&lt;&gt;$U$12,"",IF(OR($J$13="bb",$J$13=""),"0",$I$13)))</f>
        <v/>
      </c>
      <c r="Z47" s="1433" t="str">
        <f>IF($W$45="","",IF($U$10&lt;&gt;$U$11,"",IF(OR($L$11="bb",$L$11=""),"0",$K$8)))</f>
        <v/>
      </c>
      <c r="AA47" s="1433"/>
      <c r="AB47" s="1433"/>
      <c r="AC47" s="1433"/>
      <c r="AD47" s="1433"/>
      <c r="AE47" s="1450">
        <f t="shared" si="3"/>
        <v>0</v>
      </c>
      <c r="AF47" s="1431" t="str">
        <f>IF($C11="","",'ž kvalifikacije 32'!$C$7)</f>
        <v/>
      </c>
      <c r="AG47" s="1431" t="str">
        <f>UPPER(IF($D$11="","",VLOOKUP($D$11,'ž kvalifikacije žrebna lista'!$A$7:$R$38,3)))</f>
        <v/>
      </c>
      <c r="AH47" s="1431" t="str">
        <f>PROPER(IF($D$11="","",VLOOKUP($D$11,'ž kvalifikacije žrebna lista'!$A$7:$R$38,4)))</f>
        <v/>
      </c>
      <c r="AI47" s="1450">
        <f t="shared" ref="AI47:AI76" si="4">SUM(AE9,AE47)</f>
        <v>0</v>
      </c>
      <c r="AJ47" s="1430"/>
    </row>
    <row r="48" spans="1:36" s="33" customFormat="1" ht="9.6" customHeight="1">
      <c r="A48" s="501"/>
      <c r="B48" s="111"/>
      <c r="C48" s="111"/>
      <c r="D48" s="119"/>
      <c r="E48" s="112"/>
      <c r="F48" s="112"/>
      <c r="G48" s="113"/>
      <c r="H48" s="114" t="s">
        <v>151</v>
      </c>
      <c r="I48" s="115"/>
      <c r="J48" s="116" t="str">
        <f>UPPER(IF(OR(I48="a",I48="as"),E47,IF(OR(I48="b",I48="bs"),E49,)))</f>
        <v/>
      </c>
      <c r="K48" s="118">
        <f>IF(OR(I48="a",I48="as"),I47,IF(OR(I48="b",I48="bs"),I49,))</f>
        <v>0</v>
      </c>
      <c r="L48" s="104"/>
      <c r="M48" s="159"/>
      <c r="N48" s="159"/>
      <c r="O48" s="122"/>
      <c r="P48" s="107"/>
      <c r="Q48" s="108"/>
      <c r="R48" s="109"/>
      <c r="U48" s="896" t="str">
        <f>IF(OR(I48="a",I48="as"),C47,IF(OR(I48="b",I48="bs"),C49,""))</f>
        <v/>
      </c>
      <c r="V48" s="1431">
        <v>4</v>
      </c>
      <c r="W48" s="1431" t="str">
        <f>UPPER(IF($D$13="","",VLOOKUP($D$13,'ž kvalifikacije žrebna lista'!$A$7:$R$38,3)))</f>
        <v/>
      </c>
      <c r="X48" s="1431" t="str">
        <f>PROPER(IF($D$13="","",VLOOKUP($D$13,'ž kvalifikacije žrebna lista'!$A$7:$R$38,4)))</f>
        <v/>
      </c>
      <c r="Y48" s="1433" t="str">
        <f>IF(W48="","",IF($U$12&lt;&gt;$U$13,"",IF(OR($J$13="bb",$J$13=""),"0",$I$11)))</f>
        <v/>
      </c>
      <c r="Z48" s="1433" t="str">
        <f>IF($W$45="","",IF($U$10&lt;&gt;$U$13,"",IF(OR($L$11="bb",$L$11=""),"0",$K$8)))</f>
        <v/>
      </c>
      <c r="AA48" s="1433"/>
      <c r="AB48" s="1433"/>
      <c r="AC48" s="1433"/>
      <c r="AD48" s="1433"/>
      <c r="AE48" s="1450">
        <f t="shared" si="3"/>
        <v>0</v>
      </c>
      <c r="AF48" s="1431" t="str">
        <f>IF($C13="","",'ž kvalifikacije 32'!$C$7)</f>
        <v/>
      </c>
      <c r="AG48" s="1431" t="str">
        <f>UPPER(IF($D$13="","",VLOOKUP($D$13,'ž kvalifikacije žrebna lista'!$A$7:$R$38,3)))</f>
        <v/>
      </c>
      <c r="AH48" s="1431" t="str">
        <f>PROPER(IF($D$13="","",VLOOKUP($D$13,'ž kvalifikacije žrebna lista'!$A$7:$R$38,4)))</f>
        <v/>
      </c>
      <c r="AI48" s="1450">
        <f t="shared" si="4"/>
        <v>0</v>
      </c>
      <c r="AJ48" s="1430"/>
    </row>
    <row r="49" spans="1:36" s="33" customFormat="1" ht="9.6" customHeight="1">
      <c r="A49" s="501">
        <v>22</v>
      </c>
      <c r="B49" s="101" t="str">
        <f>UPPER(IF($D49="","",VLOOKUP($D49,'ž kvalifikacije žrebna lista'!$A$7:$R$38,17)))</f>
        <v/>
      </c>
      <c r="C49" s="101" t="str">
        <f>IF($D49="","",VLOOKUP($D49,'ž kvalifikacije žrebna lista'!$A$7:$R$38,2))</f>
        <v/>
      </c>
      <c r="D49" s="102"/>
      <c r="E49" s="118" t="str">
        <f>UPPER(IF($D49="","",VLOOKUP($D49,'ž kvalifikacije žrebna lista'!$A$7:$R$38,3)))</f>
        <v/>
      </c>
      <c r="F49" s="118" t="str">
        <f>PROPER(IF($D49="","",VLOOKUP($D49,'ž kvalifikacije žrebna lista'!$A$7:$R$38,4)))</f>
        <v/>
      </c>
      <c r="G49" s="118"/>
      <c r="H49" s="118" t="str">
        <f>UPPER(IF($D49="","",VLOOKUP($D49,'ž kvalifikacije žrebna lista'!$A$7:$R$38,5)))</f>
        <v/>
      </c>
      <c r="I49" s="932" t="str">
        <f>IF($D49="","",VLOOKUP($D49,'ž kvalifikacije žrebna lista'!$A$7:$R$38,14))</f>
        <v/>
      </c>
      <c r="J49" s="1404"/>
      <c r="K49" s="882"/>
      <c r="L49" s="104"/>
      <c r="M49" s="159"/>
      <c r="N49" s="159"/>
      <c r="O49" s="122"/>
      <c r="P49" s="107"/>
      <c r="Q49" s="108"/>
      <c r="R49" s="109"/>
      <c r="U49" s="896" t="str">
        <f>IF($D49="","",VLOOKUP($D49,'ž kvalifikacije žrebna lista'!$A$7:$R$38,2))</f>
        <v/>
      </c>
      <c r="V49" s="1431">
        <v>5</v>
      </c>
      <c r="W49" s="1431" t="str">
        <f>UPPER(IF($D$15="","",VLOOKUP($D$15,'ž kvalifikacije žrebna lista'!$A$7:$R$38,3)))</f>
        <v/>
      </c>
      <c r="X49" s="1431" t="str">
        <f>PROPER(IF($D$15="","",VLOOKUP($D$15,'ž kvalifikacije žrebna lista'!$A$7:$R$38,4)))</f>
        <v/>
      </c>
      <c r="Y49" s="1433" t="str">
        <f>IF(W49="","",IF($U$16&lt;&gt;$U$15,"",IF(OR($J$17="bb",$J$17=""),"0",$I$17)))</f>
        <v/>
      </c>
      <c r="Z49" s="1433" t="str">
        <f>IF($W$45="","",IF($U$18&lt;&gt;$U$15,"",IF(OR($L$19="bb",$L$19=""),"0",$K$20)))</f>
        <v/>
      </c>
      <c r="AA49" s="1433"/>
      <c r="AB49" s="1433"/>
      <c r="AC49" s="1433"/>
      <c r="AD49" s="1433"/>
      <c r="AE49" s="1450">
        <f t="shared" si="3"/>
        <v>0</v>
      </c>
      <c r="AF49" s="1431" t="str">
        <f>IF($C15="","",'ž kvalifikacije 32'!$C$7)</f>
        <v/>
      </c>
      <c r="AG49" s="1431" t="str">
        <f>UPPER(IF($D$15="","",VLOOKUP($D$15,'ž kvalifikacije žrebna lista'!$A$7:$R$38,3)))</f>
        <v/>
      </c>
      <c r="AH49" s="1431" t="str">
        <f>PROPER(IF($D$15="","",VLOOKUP($D$15,'ž kvalifikacije žrebna lista'!$A$7:$R$38,4)))</f>
        <v/>
      </c>
      <c r="AI49" s="1450">
        <f t="shared" si="4"/>
        <v>0</v>
      </c>
      <c r="AJ49" s="1430"/>
    </row>
    <row r="50" spans="1:36" s="33" customFormat="1" ht="9.6" customHeight="1">
      <c r="A50" s="501"/>
      <c r="B50" s="111"/>
      <c r="C50" s="111"/>
      <c r="D50" s="119"/>
      <c r="E50" s="112"/>
      <c r="F50" s="112"/>
      <c r="G50" s="113"/>
      <c r="H50" s="104"/>
      <c r="I50" s="111"/>
      <c r="J50" s="114" t="s">
        <v>151</v>
      </c>
      <c r="K50" s="120"/>
      <c r="L50" s="116" t="str">
        <f>UPPER(IF(OR(K50="a",K50="as"),J48,IF(OR(K50="b",K50="bs"),J52,)))</f>
        <v/>
      </c>
      <c r="M50" s="121"/>
      <c r="N50" s="159"/>
      <c r="O50" s="122"/>
      <c r="P50" s="107"/>
      <c r="Q50" s="108"/>
      <c r="R50" s="109"/>
      <c r="U50" s="896" t="str">
        <f>IF(OR(K50="a",K50="as"),$U$48,IF(OR(K50="b",K50="bs"),U52,""))</f>
        <v/>
      </c>
      <c r="V50" s="1431">
        <v>6</v>
      </c>
      <c r="W50" s="1431" t="str">
        <f>UPPER(IF($D$17="","",VLOOKUP($D$17,'ž kvalifikacije žrebna lista'!$A$7:$R$38,3)))</f>
        <v/>
      </c>
      <c r="X50" s="1431" t="str">
        <f>PROPER(IF($D$17="","",VLOOKUP($D$17,'ž kvalifikacije žrebna lista'!$A$7:$R$38,4)))</f>
        <v/>
      </c>
      <c r="Y50" s="1433" t="str">
        <f>IF(W50="","",IF($U$16&lt;&gt;$U$17,"",IF(OR($J$17="bb",$J$17=""),"0",$I$15)))</f>
        <v/>
      </c>
      <c r="Z50" s="1433" t="str">
        <f>IF($W$45="","",IF($U$18&lt;&gt;$U$17,"",IF(OR($L$19="bb",$L$19=""),"0",$K$20)))</f>
        <v/>
      </c>
      <c r="AA50" s="1433"/>
      <c r="AB50" s="1433"/>
      <c r="AC50" s="1433"/>
      <c r="AD50" s="1433"/>
      <c r="AE50" s="1450">
        <f t="shared" si="3"/>
        <v>0</v>
      </c>
      <c r="AF50" s="1431" t="str">
        <f>IF($C17="","",'ž kvalifikacije 32'!$C$7)</f>
        <v/>
      </c>
      <c r="AG50" s="1431" t="str">
        <f>UPPER(IF($D$17="","",VLOOKUP($D$17,'ž kvalifikacije žrebna lista'!$A$7:$R$38,3)))</f>
        <v/>
      </c>
      <c r="AH50" s="1431" t="str">
        <f>PROPER(IF($D$17="","",VLOOKUP($D$17,'ž kvalifikacije žrebna lista'!$A$7:$R$38,4)))</f>
        <v/>
      </c>
      <c r="AI50" s="1450">
        <f t="shared" si="4"/>
        <v>0</v>
      </c>
      <c r="AJ50" s="1430"/>
    </row>
    <row r="51" spans="1:36" s="33" customFormat="1" ht="9.6" customHeight="1">
      <c r="A51" s="501">
        <v>23</v>
      </c>
      <c r="B51" s="101" t="str">
        <f>UPPER(IF($D51="","",VLOOKUP($D51,'ž kvalifikacije žrebna lista'!$A$7:$R$38,17)))</f>
        <v/>
      </c>
      <c r="C51" s="101" t="str">
        <f>IF($D51="","",VLOOKUP($D51,'ž kvalifikacije žrebna lista'!$A$7:$R$38,2))</f>
        <v/>
      </c>
      <c r="D51" s="102"/>
      <c r="E51" s="118" t="str">
        <f>UPPER(IF($D51="","",VLOOKUP($D51,'ž kvalifikacije žrebna lista'!$A$7:$R$38,3)))</f>
        <v/>
      </c>
      <c r="F51" s="118" t="str">
        <f>PROPER(IF($D51="","",VLOOKUP($D51,'ž kvalifikacije žrebna lista'!$A$7:$R$38,4)))</f>
        <v/>
      </c>
      <c r="G51" s="118"/>
      <c r="H51" s="118" t="str">
        <f>UPPER(IF($D51="","",VLOOKUP($D51,'ž kvalifikacije žrebna lista'!$A$7:$R$38,5)))</f>
        <v/>
      </c>
      <c r="I51" s="931" t="str">
        <f>IF($D51="","",VLOOKUP($D51,'ž kvalifikacije žrebna lista'!$A$7:$R$38,14))</f>
        <v/>
      </c>
      <c r="J51" s="104"/>
      <c r="K51" s="883"/>
      <c r="L51" s="1404"/>
      <c r="M51" s="122"/>
      <c r="N51" s="122"/>
      <c r="O51" s="122"/>
      <c r="P51" s="107"/>
      <c r="Q51" s="108"/>
      <c r="R51" s="109"/>
      <c r="U51" s="896" t="str">
        <f>IF($D51="","",VLOOKUP($D51,'ž kvalifikacije žrebna lista'!$A$7:$R$38,2))</f>
        <v/>
      </c>
      <c r="V51" s="1431">
        <v>7</v>
      </c>
      <c r="W51" s="1431" t="str">
        <f>UPPER(IF($D$19="","",VLOOKUP($D$19,'ž kvalifikacije žrebna lista'!$A$7:$R$38,3)))</f>
        <v/>
      </c>
      <c r="X51" s="1431" t="str">
        <f>PROPER(IF($D$19="","",VLOOKUP($D$19,'ž kvalifikacije žrebna lista'!$A$7:$R$38,4)))</f>
        <v/>
      </c>
      <c r="Y51" s="1433" t="str">
        <f>IF(W51="","",IF($U$20&lt;&gt;$U$19,"",IF(OR($J$21="bb",$J$21=""),"0",$I$21)))</f>
        <v/>
      </c>
      <c r="Z51" s="1433" t="str">
        <f>IF($W$45="","",IF($U$18&lt;&gt;$U$19,"",IF(OR($L$19="bb",$L$19=""),"0",$K$16)))</f>
        <v/>
      </c>
      <c r="AA51" s="1433"/>
      <c r="AB51" s="1433"/>
      <c r="AC51" s="1433"/>
      <c r="AD51" s="1433"/>
      <c r="AE51" s="1450">
        <f t="shared" si="3"/>
        <v>0</v>
      </c>
      <c r="AF51" s="1431" t="str">
        <f>IF($C19="","",'ž kvalifikacije 32'!$C$7)</f>
        <v/>
      </c>
      <c r="AG51" s="1431" t="str">
        <f>UPPER(IF($D$19="","",VLOOKUP($D$19,'ž kvalifikacije žrebna lista'!$A$7:$R$38,3)))</f>
        <v/>
      </c>
      <c r="AH51" s="1431" t="str">
        <f>PROPER(IF($D$19="","",VLOOKUP($D$19,'ž kvalifikacije žrebna lista'!$A$7:$R$38,4)))</f>
        <v/>
      </c>
      <c r="AI51" s="1450">
        <f t="shared" si="4"/>
        <v>0</v>
      </c>
      <c r="AJ51" s="1430"/>
    </row>
    <row r="52" spans="1:36" s="33" customFormat="1" ht="9.6" customHeight="1">
      <c r="A52" s="501"/>
      <c r="B52" s="111"/>
      <c r="C52" s="111"/>
      <c r="D52" s="111"/>
      <c r="E52" s="112"/>
      <c r="F52" s="112"/>
      <c r="G52" s="113"/>
      <c r="H52" s="114" t="s">
        <v>151</v>
      </c>
      <c r="I52" s="115"/>
      <c r="J52" s="116" t="str">
        <f>UPPER(IF(OR(I52="a",I52="as"),E51,IF(OR(I52="b",I52="bs"),E53,)))</f>
        <v/>
      </c>
      <c r="K52" s="935">
        <f>IF(OR(I52="a",I52="as"),I51,IF(OR(I52="b",I52="bs"),I53,))</f>
        <v>0</v>
      </c>
      <c r="L52" s="104"/>
      <c r="M52" s="122"/>
      <c r="N52" s="122"/>
      <c r="O52" s="122"/>
      <c r="P52" s="107"/>
      <c r="Q52" s="108"/>
      <c r="R52" s="109"/>
      <c r="U52" s="896" t="str">
        <f>IF(OR(I52="a",I52="as"),C51,IF(OR(I52="b",I52="bs"),C53,""))</f>
        <v/>
      </c>
      <c r="V52" s="1431">
        <v>8</v>
      </c>
      <c r="W52" s="1431" t="str">
        <f>UPPER(IF($D$21="","",VLOOKUP($D$21,'ž kvalifikacije žrebna lista'!$A$7:$R$38,3)))</f>
        <v/>
      </c>
      <c r="X52" s="1431" t="str">
        <f>PROPER(IF($D$21="","",VLOOKUP($D$21,'ž kvalifikacije žrebna lista'!$A$7:$R$38,4)))</f>
        <v/>
      </c>
      <c r="Y52" s="1433" t="str">
        <f>IF(W52="","",IF($U$20&lt;&gt;$U$21,"",IF(OR($J$21="bb",$J$21=""),"0",$I$19)))</f>
        <v/>
      </c>
      <c r="Z52" s="1433" t="str">
        <f>IF($W$45="","",IF($U$18&lt;&gt;$U$21,"",IF(OR($L$19="bb",$L$19=""),"0",$K$16)))</f>
        <v/>
      </c>
      <c r="AA52" s="1433"/>
      <c r="AB52" s="1433"/>
      <c r="AC52" s="1433"/>
      <c r="AD52" s="1433"/>
      <c r="AE52" s="1450">
        <f t="shared" si="3"/>
        <v>0</v>
      </c>
      <c r="AF52" s="1431" t="str">
        <f>IF($C21="","",'ž kvalifikacije 32'!$C$7)</f>
        <v/>
      </c>
      <c r="AG52" s="1431" t="str">
        <f>UPPER(IF($D$21="","",VLOOKUP($D$21,'ž kvalifikacije žrebna lista'!$A$7:$R$38,3)))</f>
        <v/>
      </c>
      <c r="AH52" s="1431" t="str">
        <f>PROPER(IF($D$21="","",VLOOKUP($D$21,'ž kvalifikacije žrebna lista'!$A$7:$R$38,4)))</f>
        <v/>
      </c>
      <c r="AI52" s="1450">
        <f t="shared" si="4"/>
        <v>0</v>
      </c>
      <c r="AJ52" s="1430"/>
    </row>
    <row r="53" spans="1:36" s="33" customFormat="1" ht="9.6" customHeight="1">
      <c r="A53" s="501">
        <v>24</v>
      </c>
      <c r="B53" s="101" t="str">
        <f>UPPER(IF($D53="","",VLOOKUP($D53,'ž kvalifikacije žrebna lista'!$A$7:$R$38,17)))</f>
        <v/>
      </c>
      <c r="C53" s="101" t="str">
        <f>IF($D53="","",VLOOKUP($D53,'ž kvalifikacije žrebna lista'!$A$7:$R$38,2))</f>
        <v/>
      </c>
      <c r="D53" s="102"/>
      <c r="E53" s="118" t="str">
        <f>UPPER(IF($D53="","",VLOOKUP($D53,'ž kvalifikacije žrebna lista'!$A$7:$R$38,3)))</f>
        <v/>
      </c>
      <c r="F53" s="103" t="str">
        <f>PROPER(IF($D53="","",VLOOKUP($D53,'ž kvalifikacije žrebna lista'!$A$7:$R$38,4)))</f>
        <v/>
      </c>
      <c r="G53" s="103"/>
      <c r="H53" s="103" t="str">
        <f>UPPER(IF($D53="","",VLOOKUP($D53,'ž kvalifikacije žrebna lista'!$A$7:$R$38,5)))</f>
        <v/>
      </c>
      <c r="I53" s="933" t="str">
        <f>IF($D53="","",VLOOKUP($D53,'ž kvalifikacije žrebna lista'!$A$7:$R$38,14))</f>
        <v/>
      </c>
      <c r="J53" s="1404"/>
      <c r="K53" s="252"/>
      <c r="L53" s="104"/>
      <c r="M53" s="122"/>
      <c r="N53" s="122"/>
      <c r="O53" s="122"/>
      <c r="P53" s="107"/>
      <c r="Q53" s="108"/>
      <c r="R53" s="109"/>
      <c r="U53" s="896" t="str">
        <f>IF($D53="","",VLOOKUP($D53,'ž kvalifikacije žrebna lista'!$A$7:$R$38,2))</f>
        <v/>
      </c>
      <c r="V53" s="1431">
        <v>9</v>
      </c>
      <c r="W53" s="1431" t="str">
        <f>UPPER(IF($D$23="","",VLOOKUP($D$23,'ž kvalifikacije žrebna lista'!$A$7:$R$38,3)))</f>
        <v/>
      </c>
      <c r="X53" s="1431" t="str">
        <f>PROPER(IF($D$23="","",VLOOKUP($D$23,'ž kvalifikacije žrebna lista'!$A$7:$R$38,4)))</f>
        <v/>
      </c>
      <c r="Y53" s="1433" t="str">
        <f>IF(W53="","",IF($U$24&lt;&gt;$U$23,"",IF(OR($J$25="bb",$J$25=""),"0",$I$25)))</f>
        <v/>
      </c>
      <c r="Z53" s="1433" t="str">
        <f>IF($W$45="","",IF($U$26&lt;&gt;$U$23,"",IF(OR($L$27="bb",$L$27=""),"0",$K$28)))</f>
        <v/>
      </c>
      <c r="AA53" s="1433"/>
      <c r="AB53" s="1433"/>
      <c r="AC53" s="1433"/>
      <c r="AD53" s="1433"/>
      <c r="AE53" s="1450">
        <f t="shared" si="3"/>
        <v>0</v>
      </c>
      <c r="AF53" s="1431" t="str">
        <f>IF($C23="","",'ž kvalifikacije 32'!$C$7)</f>
        <v/>
      </c>
      <c r="AG53" s="1431" t="str">
        <f>UPPER(IF($D$23="","",VLOOKUP($D$23,'ž kvalifikacije žrebna lista'!$A$7:$R$38,3)))</f>
        <v/>
      </c>
      <c r="AH53" s="1431" t="str">
        <f>PROPER(IF($D$23="","",VLOOKUP($D$23,'ž kvalifikacije žrebna lista'!$A$7:$R$38,4)))</f>
        <v/>
      </c>
      <c r="AI53" s="1450">
        <f t="shared" si="4"/>
        <v>0</v>
      </c>
      <c r="AJ53" s="1430"/>
    </row>
    <row r="54" spans="1:36" s="33" customFormat="1" ht="9.6" customHeight="1">
      <c r="A54" s="501"/>
      <c r="B54" s="111"/>
      <c r="C54" s="111"/>
      <c r="D54" s="111"/>
      <c r="E54" s="123"/>
      <c r="F54" s="123"/>
      <c r="G54" s="125"/>
      <c r="H54" s="123"/>
      <c r="I54" s="111"/>
      <c r="J54" s="104"/>
      <c r="K54" s="252"/>
      <c r="L54" s="104"/>
      <c r="M54" s="122"/>
      <c r="N54" s="122"/>
      <c r="O54" s="122"/>
      <c r="P54" s="107"/>
      <c r="Q54" s="108"/>
      <c r="R54" s="109"/>
      <c r="U54" s="896"/>
      <c r="V54" s="1431">
        <v>10</v>
      </c>
      <c r="W54" s="1431" t="str">
        <f>UPPER(IF($D$25="","",VLOOKUP($D$25,'ž kvalifikacije žrebna lista'!$A$7:$R$38,3)))</f>
        <v/>
      </c>
      <c r="X54" s="1431" t="str">
        <f>PROPER(IF($D$25="","",VLOOKUP($D$25,'ž kvalifikacije žrebna lista'!$A$7:$R$38,4)))</f>
        <v/>
      </c>
      <c r="Y54" s="1433" t="str">
        <f>IF(W54="","",IF($U$24&lt;&gt;$U$25,"",IF(OR($J$25="bb",$J$25=""),"0",$I$23)))</f>
        <v/>
      </c>
      <c r="Z54" s="1433" t="str">
        <f>IF($W$45="","",IF($U$26&lt;&gt;$U$25,"",IF(OR($L$27="bb",$L$27=""),"0",$K$28)))</f>
        <v/>
      </c>
      <c r="AA54" s="1433"/>
      <c r="AB54" s="1433"/>
      <c r="AC54" s="1433"/>
      <c r="AD54" s="1433"/>
      <c r="AE54" s="1450">
        <f t="shared" si="3"/>
        <v>0</v>
      </c>
      <c r="AF54" s="1431" t="str">
        <f>IF($C25="","",'ž kvalifikacije 32'!$C$7)</f>
        <v/>
      </c>
      <c r="AG54" s="1431" t="str">
        <f>UPPER(IF($D$25="","",VLOOKUP($D$25,'ž kvalifikacije žrebna lista'!$A$7:$R$38,3)))</f>
        <v/>
      </c>
      <c r="AH54" s="1431" t="str">
        <f>PROPER(IF($D$25="","",VLOOKUP($D$25,'ž kvalifikacije žrebna lista'!$A$7:$R$38,4)))</f>
        <v/>
      </c>
      <c r="AI54" s="1450">
        <f t="shared" si="4"/>
        <v>0</v>
      </c>
      <c r="AJ54" s="1430"/>
    </row>
    <row r="55" spans="1:36" s="33" customFormat="1" ht="9.6" customHeight="1">
      <c r="A55" s="500">
        <v>25</v>
      </c>
      <c r="B55" s="103" t="str">
        <f>UPPER(IF($D55="","",VLOOKUP($D55,'ž kvalifikacije žrebna lista'!$A$7:$R$38,17)))</f>
        <v/>
      </c>
      <c r="C55" s="103" t="str">
        <f>IF($D55="","",VLOOKUP($D55,'ž kvalifikacije žrebna lista'!$A$7:$R$38,2))</f>
        <v/>
      </c>
      <c r="D55" s="102"/>
      <c r="E55" s="103" t="str">
        <f>UPPER(IF($D55="","",VLOOKUP($D55,'ž kvalifikacije žrebna lista'!$A$7:$R$38,3)))</f>
        <v/>
      </c>
      <c r="F55" s="103" t="str">
        <f>PROPER(IF($D55="","",VLOOKUP($D55,'ž kvalifikacije žrebna lista'!$A$7:$R$38,4)))</f>
        <v/>
      </c>
      <c r="G55" s="103"/>
      <c r="H55" s="103" t="str">
        <f>UPPER(IF($D55="","",VLOOKUP($D55,'ž kvalifikacije žrebna lista'!$A$7:$R$38,5)))</f>
        <v/>
      </c>
      <c r="I55" s="931" t="str">
        <f>IF($D55="","",VLOOKUP($D55,'ž kvalifikacije žrebna lista'!$A$7:$R$38,14))</f>
        <v/>
      </c>
      <c r="J55" s="104"/>
      <c r="K55" s="252"/>
      <c r="L55" s="104"/>
      <c r="M55" s="122"/>
      <c r="N55" s="122"/>
      <c r="O55" s="122"/>
      <c r="P55" s="107"/>
      <c r="Q55" s="108"/>
      <c r="R55" s="109"/>
      <c r="U55" s="896" t="str">
        <f>IF($D55="","",VLOOKUP($D55,'ž kvalifikacije žrebna lista'!$A$7:$R$38,2))</f>
        <v/>
      </c>
      <c r="V55" s="1431">
        <v>11</v>
      </c>
      <c r="W55" s="1431" t="str">
        <f>UPPER(IF($D$27="","",VLOOKUP($D$27,'ž kvalifikacije žrebna lista'!$A$7:$R$38,3)))</f>
        <v/>
      </c>
      <c r="X55" s="1431" t="str">
        <f>PROPER(IF($D$27="","",VLOOKUP($D$27,'ž kvalifikacije žrebna lista'!$A$7:$R$38,4)))</f>
        <v/>
      </c>
      <c r="Y55" s="1433" t="str">
        <f>IF(W55="","",IF($U$28&lt;&gt;$U$27,"",IF(OR($J$29="bb",$J$29=""),"0",$I$29)))</f>
        <v/>
      </c>
      <c r="Z55" s="1433" t="str">
        <f>IF($W$45="","",IF($U$26&lt;&gt;$U$27,"",IF(OR($L$27="bb",$L$27=""),"0",$K$24)))</f>
        <v/>
      </c>
      <c r="AA55" s="1433"/>
      <c r="AB55" s="1433"/>
      <c r="AC55" s="1433"/>
      <c r="AD55" s="1433"/>
      <c r="AE55" s="1450">
        <f t="shared" si="3"/>
        <v>0</v>
      </c>
      <c r="AF55" s="1431" t="str">
        <f>IF($C27="","",'ž kvalifikacije 32'!$C$7)</f>
        <v/>
      </c>
      <c r="AG55" s="1431" t="str">
        <f>UPPER(IF($D$27="","",VLOOKUP($D$27,'ž kvalifikacije žrebna lista'!$A$7:$R$38,3)))</f>
        <v/>
      </c>
      <c r="AH55" s="1431" t="str">
        <f>PROPER(IF($D$27="","",VLOOKUP($D$27,'ž kvalifikacije žrebna lista'!$A$7:$R$38,4)))</f>
        <v/>
      </c>
      <c r="AI55" s="1450">
        <f t="shared" si="4"/>
        <v>0</v>
      </c>
      <c r="AJ55" s="1430"/>
    </row>
    <row r="56" spans="1:36" s="33" customFormat="1" ht="9.6" customHeight="1">
      <c r="A56" s="501"/>
      <c r="B56" s="111"/>
      <c r="C56" s="111"/>
      <c r="D56" s="111"/>
      <c r="E56" s="112"/>
      <c r="F56" s="112"/>
      <c r="G56" s="113"/>
      <c r="H56" s="114" t="s">
        <v>151</v>
      </c>
      <c r="I56" s="115"/>
      <c r="J56" s="116" t="str">
        <f>UPPER(IF(OR(I56="a",I56="as"),E55,IF(OR(I56="b",I56="bs"),E57,)))</f>
        <v/>
      </c>
      <c r="K56" s="118">
        <f>IF(OR(I56="a",I56="as"),I55,IF(OR(I56="b",I56="bs"),I57,))</f>
        <v>0</v>
      </c>
      <c r="L56" s="104"/>
      <c r="M56" s="122"/>
      <c r="N56" s="122"/>
      <c r="O56" s="122"/>
      <c r="P56" s="107"/>
      <c r="Q56" s="108"/>
      <c r="R56" s="109"/>
      <c r="U56" s="896" t="str">
        <f>IF(OR(I56="a",I56="as"),C55,IF(OR(I56="b",I56="bs"),C57,""))</f>
        <v/>
      </c>
      <c r="V56" s="1431">
        <v>12</v>
      </c>
      <c r="W56" s="1431" t="str">
        <f>UPPER(IF($D$29="","",VLOOKUP($D$29,'ž kvalifikacije žrebna lista'!$A$7:$R$38,3)))</f>
        <v/>
      </c>
      <c r="X56" s="1431" t="str">
        <f>PROPER(IF($D$29="","",VLOOKUP($D$29,'ž kvalifikacije žrebna lista'!$A$7:$R$38,4)))</f>
        <v/>
      </c>
      <c r="Y56" s="1433" t="str">
        <f>IF(W56="","",IF($U$28&lt;&gt;$U$29,"",IF(OR($J$29="bb",$J$29=""),"0",$I$27)))</f>
        <v/>
      </c>
      <c r="Z56" s="1433" t="str">
        <f>IF($W$45="","",IF($U$26&lt;&gt;$U$29,"",IF(OR($L$27="bb",$L$27=""),"0",$K$24)))</f>
        <v/>
      </c>
      <c r="AA56" s="1433"/>
      <c r="AB56" s="1433"/>
      <c r="AC56" s="1433"/>
      <c r="AD56" s="1433"/>
      <c r="AE56" s="1450">
        <f t="shared" si="3"/>
        <v>0</v>
      </c>
      <c r="AF56" s="1431" t="str">
        <f>IF($C29="","",'ž kvalifikacije 32'!$C$7)</f>
        <v/>
      </c>
      <c r="AG56" s="1431" t="str">
        <f>UPPER(IF($D$29="","",VLOOKUP($D$29,'ž kvalifikacije žrebna lista'!$A$7:$R$38,3)))</f>
        <v/>
      </c>
      <c r="AH56" s="1431" t="str">
        <f>PROPER(IF($D$29="","",VLOOKUP($D$29,'ž kvalifikacije žrebna lista'!$A$7:$R$38,4)))</f>
        <v/>
      </c>
      <c r="AI56" s="1450">
        <f t="shared" si="4"/>
        <v>0</v>
      </c>
      <c r="AJ56" s="1430"/>
    </row>
    <row r="57" spans="1:36" s="33" customFormat="1" ht="9.6" customHeight="1">
      <c r="A57" s="501">
        <v>26</v>
      </c>
      <c r="B57" s="101" t="str">
        <f>UPPER(IF($D57="","",VLOOKUP($D57,'ž kvalifikacije žrebna lista'!$A$7:$R$38,17)))</f>
        <v/>
      </c>
      <c r="C57" s="101" t="str">
        <f>IF($D57="","",VLOOKUP($D57,'ž kvalifikacije žrebna lista'!$A$7:$R$38,2))</f>
        <v/>
      </c>
      <c r="D57" s="102"/>
      <c r="E57" s="118" t="str">
        <f>UPPER(IF($D57="","",VLOOKUP($D57,'ž kvalifikacije žrebna lista'!$A$7:$R$38,3)))</f>
        <v/>
      </c>
      <c r="F57" s="118" t="str">
        <f>PROPER(IF($D57="","",VLOOKUP($D57,'ž kvalifikacije žrebna lista'!$A$7:$R$38,4)))</f>
        <v/>
      </c>
      <c r="G57" s="118"/>
      <c r="H57" s="118" t="str">
        <f>UPPER(IF($D57="","",VLOOKUP($D57,'ž kvalifikacije žrebna lista'!$A$7:$R$38,5)))</f>
        <v/>
      </c>
      <c r="I57" s="932" t="str">
        <f>IF($D57="","",VLOOKUP($D57,'ž kvalifikacije žrebna lista'!$A$7:$R$38,14))</f>
        <v/>
      </c>
      <c r="J57" s="1404"/>
      <c r="K57" s="882"/>
      <c r="L57" s="104"/>
      <c r="M57" s="122"/>
      <c r="N57" s="122"/>
      <c r="O57" s="122"/>
      <c r="P57" s="107"/>
      <c r="Q57" s="108"/>
      <c r="R57" s="109"/>
      <c r="U57" s="896" t="str">
        <f>IF($D57="","",VLOOKUP($D57,'ž kvalifikacije žrebna lista'!$A$7:$R$38,2))</f>
        <v/>
      </c>
      <c r="V57" s="1431">
        <v>13</v>
      </c>
      <c r="W57" s="1431" t="str">
        <f>UPPER(IF($D$31="","",VLOOKUP($D$31,'ž kvalifikacije žrebna lista'!$A$7:$R$38,3)))</f>
        <v/>
      </c>
      <c r="X57" s="1431" t="str">
        <f>PROPER(IF($D$31="","",VLOOKUP($D$31,'ž kvalifikacije žrebna lista'!$A$7:$R$38,4)))</f>
        <v/>
      </c>
      <c r="Y57" s="1433" t="str">
        <f>IF(W57="","",IF($U$32&lt;&gt;$U$31,"",IF(OR($J$33="bb",$J$33=""),"0",$I$33)))</f>
        <v/>
      </c>
      <c r="Z57" s="1433" t="str">
        <f>IF($W$45="","",IF($U$34&lt;&gt;$U$31,"",IF(OR($L$35="bb",$L$35=""),"0",$K$36)))</f>
        <v/>
      </c>
      <c r="AA57" s="1433"/>
      <c r="AB57" s="1433"/>
      <c r="AC57" s="1433"/>
      <c r="AD57" s="1433"/>
      <c r="AE57" s="1450">
        <f t="shared" si="3"/>
        <v>0</v>
      </c>
      <c r="AF57" s="1431" t="str">
        <f>IF($C31="","",'ž kvalifikacije 32'!$C$7)</f>
        <v/>
      </c>
      <c r="AG57" s="1431" t="str">
        <f>UPPER(IF($D$31="","",VLOOKUP($D$31,'ž kvalifikacije žrebna lista'!$A$7:$R$38,3)))</f>
        <v/>
      </c>
      <c r="AH57" s="1431" t="str">
        <f>PROPER(IF($D$31="","",VLOOKUP($D$31,'ž kvalifikacije žrebna lista'!$A$7:$R$38,4)))</f>
        <v/>
      </c>
      <c r="AI57" s="1450">
        <f t="shared" si="4"/>
        <v>0</v>
      </c>
      <c r="AJ57" s="1430"/>
    </row>
    <row r="58" spans="1:36" s="33" customFormat="1" ht="9.6" customHeight="1">
      <c r="A58" s="501"/>
      <c r="B58" s="111"/>
      <c r="C58" s="111"/>
      <c r="D58" s="119"/>
      <c r="E58" s="112"/>
      <c r="F58" s="112"/>
      <c r="G58" s="113"/>
      <c r="H58" s="112"/>
      <c r="I58" s="111"/>
      <c r="J58" s="114" t="s">
        <v>151</v>
      </c>
      <c r="K58" s="120"/>
      <c r="L58" s="116" t="str">
        <f>UPPER(IF(OR(K58="a",K58="as"),J56,IF(OR(K58="b",K58="bs"),J60,)))</f>
        <v/>
      </c>
      <c r="M58" s="121"/>
      <c r="N58" s="122"/>
      <c r="O58" s="122"/>
      <c r="P58" s="107"/>
      <c r="Q58" s="108"/>
      <c r="R58" s="109"/>
      <c r="U58" s="896" t="str">
        <f>IF(OR(K58="a",K58="as"),$U$56,IF(OR(K58="b",K58="bs"),U60,""))</f>
        <v/>
      </c>
      <c r="V58" s="1431">
        <v>14</v>
      </c>
      <c r="W58" s="1431" t="str">
        <f>UPPER(IF($D$33="","",VLOOKUP($D$33,'ž kvalifikacije žrebna lista'!$A$7:$R$38,3)))</f>
        <v/>
      </c>
      <c r="X58" s="1431" t="str">
        <f>PROPER(IF($D$33="","",VLOOKUP($D$33,'ž kvalifikacije žrebna lista'!$A$7:$R$38,4)))</f>
        <v/>
      </c>
      <c r="Y58" s="1433" t="str">
        <f>IF(W58="","",IF($U$32&lt;&gt;$U$33,"",IF(OR($J$33="bb",$J$33=""),"0",$I$31)))</f>
        <v/>
      </c>
      <c r="Z58" s="1433" t="str">
        <f>IF($W$45="","",IF($U$34&lt;&gt;$U$33,"",IF(OR($L$35="bb",$L$35=""),"0",$K$36)))</f>
        <v/>
      </c>
      <c r="AA58" s="1433"/>
      <c r="AB58" s="1433"/>
      <c r="AC58" s="1433"/>
      <c r="AD58" s="1433"/>
      <c r="AE58" s="1450">
        <f t="shared" si="3"/>
        <v>0</v>
      </c>
      <c r="AF58" s="1431" t="str">
        <f>IF($C33="","",'ž kvalifikacije 32'!$C$7)</f>
        <v/>
      </c>
      <c r="AG58" s="1431" t="str">
        <f>UPPER(IF($D$33="","",VLOOKUP($D$33,'ž kvalifikacije žrebna lista'!$A$7:$R$38,3)))</f>
        <v/>
      </c>
      <c r="AH58" s="1431" t="str">
        <f>PROPER(IF($D$33="","",VLOOKUP($D$33,'ž kvalifikacije žrebna lista'!$A$7:$R$38,4)))</f>
        <v/>
      </c>
      <c r="AI58" s="1450">
        <f t="shared" si="4"/>
        <v>0</v>
      </c>
      <c r="AJ58" s="1430"/>
    </row>
    <row r="59" spans="1:36" s="33" customFormat="1" ht="9.6" customHeight="1">
      <c r="A59" s="501">
        <v>27</v>
      </c>
      <c r="B59" s="101" t="str">
        <f>UPPER(IF($D59="","",VLOOKUP($D59,'ž kvalifikacije žrebna lista'!$A$7:$R$38,17)))</f>
        <v/>
      </c>
      <c r="C59" s="101" t="str">
        <f>IF($D59="","",VLOOKUP($D59,'ž kvalifikacije žrebna lista'!$A$7:$R$38,2))</f>
        <v/>
      </c>
      <c r="D59" s="102"/>
      <c r="E59" s="118" t="str">
        <f>UPPER(IF($D59="","",VLOOKUP($D59,'ž kvalifikacije žrebna lista'!$A$7:$R$38,3)))</f>
        <v/>
      </c>
      <c r="F59" s="118" t="str">
        <f>PROPER(IF($D59="","",VLOOKUP($D59,'ž kvalifikacije žrebna lista'!$A$7:$R$38,4)))</f>
        <v/>
      </c>
      <c r="G59" s="118"/>
      <c r="H59" s="118" t="str">
        <f>UPPER(IF($D59="","",VLOOKUP($D59,'ž kvalifikacije žrebna lista'!$A$7:$R$38,5)))</f>
        <v/>
      </c>
      <c r="I59" s="931" t="str">
        <f>IF($D59="","",VLOOKUP($D59,'ž kvalifikacije žrebna lista'!$A$7:$R$38,14))</f>
        <v/>
      </c>
      <c r="J59" s="104"/>
      <c r="K59" s="883"/>
      <c r="L59" s="1404"/>
      <c r="M59" s="159"/>
      <c r="N59" s="159"/>
      <c r="O59" s="122"/>
      <c r="P59" s="107"/>
      <c r="Q59" s="108"/>
      <c r="R59" s="126"/>
      <c r="U59" s="896" t="str">
        <f>IF($D59="","",VLOOKUP($D59,'ž kvalifikacije žrebna lista'!$A$7:$R$38,2))</f>
        <v/>
      </c>
      <c r="V59" s="1431">
        <v>15</v>
      </c>
      <c r="W59" s="1431" t="str">
        <f>UPPER(IF($D$35="","",VLOOKUP($D$35,'ž kvalifikacije žrebna lista'!$A$7:$R$38,3)))</f>
        <v/>
      </c>
      <c r="X59" s="1431" t="str">
        <f>PROPER(IF($D$35="","",VLOOKUP($D$35,'ž kvalifikacije žrebna lista'!$A$7:$R$38,4)))</f>
        <v/>
      </c>
      <c r="Y59" s="1433" t="str">
        <f>IF(W59="","",IF($U$36&lt;&gt;$U$35,"",IF(OR($J$37="bb",$J$37=""),"0",$I$37)))</f>
        <v/>
      </c>
      <c r="Z59" s="1433" t="str">
        <f>IF($W$45="","",IF($U$34&lt;&gt;$U$35,"",IF(OR($L$35="bb",$L$35=""),"0",$K$32)))</f>
        <v/>
      </c>
      <c r="AA59" s="1433"/>
      <c r="AB59" s="1433"/>
      <c r="AC59" s="1433"/>
      <c r="AD59" s="1433"/>
      <c r="AE59" s="1450">
        <f t="shared" si="3"/>
        <v>0</v>
      </c>
      <c r="AF59" s="1431" t="str">
        <f>IF($C35="","",'ž kvalifikacije 32'!$C$7)</f>
        <v/>
      </c>
      <c r="AG59" s="1431" t="str">
        <f>UPPER(IF($D$35="","",VLOOKUP($D$35,'ž kvalifikacije žrebna lista'!$A$7:$R$38,3)))</f>
        <v/>
      </c>
      <c r="AH59" s="1431" t="str">
        <f>PROPER(IF($D$35="","",VLOOKUP($D$35,'ž kvalifikacije žrebna lista'!$A$7:$R$38,4)))</f>
        <v/>
      </c>
      <c r="AI59" s="1450">
        <f t="shared" si="4"/>
        <v>0</v>
      </c>
      <c r="AJ59" s="1430"/>
    </row>
    <row r="60" spans="1:36" s="33" customFormat="1" ht="9.6" customHeight="1">
      <c r="A60" s="501"/>
      <c r="B60" s="111"/>
      <c r="C60" s="111"/>
      <c r="D60" s="119"/>
      <c r="E60" s="112"/>
      <c r="F60" s="112"/>
      <c r="G60" s="113"/>
      <c r="H60" s="114" t="s">
        <v>151</v>
      </c>
      <c r="I60" s="115"/>
      <c r="J60" s="116" t="str">
        <f>UPPER(IF(OR(I60="a",I60="as"),E59,IF(OR(I60="b",I60="bs"),E61,)))</f>
        <v/>
      </c>
      <c r="K60" s="935">
        <f>IF(OR(I60="a",I60="as"),I59,IF(OR(I60="b",I60="bs"),I61,))</f>
        <v>0</v>
      </c>
      <c r="L60" s="104"/>
      <c r="M60" s="159"/>
      <c r="N60" s="159"/>
      <c r="O60" s="122"/>
      <c r="P60" s="912" t="s">
        <v>340</v>
      </c>
      <c r="Q60" s="108"/>
      <c r="R60" s="109"/>
      <c r="U60" s="896" t="str">
        <f>IF(OR(I60="a",I60="as"),C59,IF(OR(I60="b",I60="bs"),C61,""))</f>
        <v/>
      </c>
      <c r="V60" s="1431">
        <v>16</v>
      </c>
      <c r="W60" s="1431" t="str">
        <f>UPPER(IF($D$37="","",VLOOKUP($D$37,'ž kvalifikacije žrebna lista'!$A$7:$R$38,3)))</f>
        <v/>
      </c>
      <c r="X60" s="1431" t="str">
        <f>PROPER(IF($D$37="","",VLOOKUP($D$37,'ž kvalifikacije žrebna lista'!$A$7:$R$38,4)))</f>
        <v/>
      </c>
      <c r="Y60" s="1433" t="str">
        <f>IF(W60="","",IF($U$36&lt;&gt;$U$37,"",IF(OR($J$37="bb",$J$37=""),"0",$I$35)))</f>
        <v/>
      </c>
      <c r="Z60" s="1433" t="str">
        <f>IF($W$45="","",IF($U$34&lt;&gt;$U$37,"",IF(OR($L$35="bb",$L$35=""),"0",$K$32)))</f>
        <v/>
      </c>
      <c r="AA60" s="1433"/>
      <c r="AB60" s="1433"/>
      <c r="AC60" s="1433"/>
      <c r="AD60" s="1433"/>
      <c r="AE60" s="1450">
        <f t="shared" si="3"/>
        <v>0</v>
      </c>
      <c r="AF60" s="1431" t="str">
        <f>IF($C37="","",'ž kvalifikacije 32'!$C$7)</f>
        <v/>
      </c>
      <c r="AG60" s="1431" t="str">
        <f>UPPER(IF($D$37="","",VLOOKUP($D$37,'ž kvalifikacije žrebna lista'!$A$7:$R$38,3)))</f>
        <v/>
      </c>
      <c r="AH60" s="1431" t="str">
        <f>PROPER(IF($D$37="","",VLOOKUP($D$37,'ž kvalifikacije žrebna lista'!$A$7:$R$38,4)))</f>
        <v/>
      </c>
      <c r="AI60" s="1450">
        <f t="shared" si="4"/>
        <v>0</v>
      </c>
      <c r="AJ60" s="1430"/>
    </row>
    <row r="61" spans="1:36" s="33" customFormat="1" ht="9.6" customHeight="1">
      <c r="A61" s="501">
        <v>28</v>
      </c>
      <c r="B61" s="101" t="str">
        <f>UPPER(IF($D61="","",VLOOKUP($D61,'ž kvalifikacije žrebna lista'!$A$7:$R$38,17)))</f>
        <v/>
      </c>
      <c r="C61" s="101" t="str">
        <f>IF($D61="","",VLOOKUP($D61,'ž kvalifikacije žrebna lista'!$A$7:$R$38,2))</f>
        <v/>
      </c>
      <c r="D61" s="102"/>
      <c r="E61" s="118" t="str">
        <f>UPPER(IF($D61="","",VLOOKUP($D61,'ž kvalifikacije žrebna lista'!$A$7:$R$38,3)))</f>
        <v/>
      </c>
      <c r="F61" s="118" t="str">
        <f>PROPER(IF($D61="","",VLOOKUP($D61,'ž kvalifikacije žrebna lista'!$A$7:$R$38,4)))</f>
        <v/>
      </c>
      <c r="G61" s="118"/>
      <c r="H61" s="118" t="str">
        <f>UPPER(IF($D61="","",VLOOKUP($D61,'ž kvalifikacije žrebna lista'!$A$7:$R$38,5)))</f>
        <v/>
      </c>
      <c r="I61" s="933" t="str">
        <f>IF($D61="","",VLOOKUP($D61,'ž kvalifikacije žrebna lista'!$A$7:$R$38,14))</f>
        <v/>
      </c>
      <c r="J61" s="1404"/>
      <c r="K61" s="252"/>
      <c r="L61" s="104"/>
      <c r="M61" s="159"/>
      <c r="N61" s="159"/>
      <c r="O61" s="122"/>
      <c r="P61" s="107"/>
      <c r="Q61" s="108"/>
      <c r="R61" s="109"/>
      <c r="U61" s="896" t="str">
        <f>IF($D61="","",VLOOKUP($D61,'ž kvalifikacije žrebna lista'!$A$7:$R$38,2))</f>
        <v/>
      </c>
      <c r="V61" s="1431">
        <v>17</v>
      </c>
      <c r="W61" s="1431" t="str">
        <f>UPPER(IF($D$39="","",VLOOKUP($D$39,'ž kvalifikacije žrebna lista'!$A$7:$R$38,3)))</f>
        <v/>
      </c>
      <c r="X61" s="1431" t="str">
        <f>PROPER(IF($D$39="","",VLOOKUP($D$39,'ž kvalifikacije žrebna lista'!$A$7:$R$38,4)))</f>
        <v/>
      </c>
      <c r="Y61" s="1433" t="str">
        <f>IF(W61="","",IF($U$40&lt;&gt;$U$39,"",IF(OR($J$41="bb",$J$41=""),"0",$I$41)))</f>
        <v/>
      </c>
      <c r="Z61" s="1433" t="str">
        <f>IF($W$45="","",IF($U$42&lt;&gt;$U$39,"",IF(OR($L$43="bb",$L$43=""),"0",$K$44)))</f>
        <v/>
      </c>
      <c r="AA61" s="1433"/>
      <c r="AB61" s="1433"/>
      <c r="AC61" s="1433"/>
      <c r="AD61" s="1433"/>
      <c r="AE61" s="1450">
        <f t="shared" si="3"/>
        <v>0</v>
      </c>
      <c r="AF61" s="1431" t="str">
        <f>IF($C39="","",'ž kvalifikacije 32'!$C$7)</f>
        <v/>
      </c>
      <c r="AG61" s="1431" t="str">
        <f>UPPER(IF($D$39="","",VLOOKUP($D$39,'ž kvalifikacije žrebna lista'!$A$7:$R$38,3)))</f>
        <v/>
      </c>
      <c r="AH61" s="1431" t="str">
        <f>PROPER(IF($D$39="","",VLOOKUP($D$39,'ž kvalifikacije žrebna lista'!$A$7:$R$38,4)))</f>
        <v/>
      </c>
      <c r="AI61" s="1450">
        <f t="shared" si="4"/>
        <v>0</v>
      </c>
      <c r="AJ61" s="1430"/>
    </row>
    <row r="62" spans="1:36" s="33" customFormat="1" ht="9.6" customHeight="1">
      <c r="A62" s="501"/>
      <c r="B62" s="111"/>
      <c r="C62" s="111"/>
      <c r="D62" s="119"/>
      <c r="E62" s="104"/>
      <c r="F62" s="104"/>
      <c r="G62" s="44"/>
      <c r="H62" s="123"/>
      <c r="I62" s="111"/>
      <c r="J62" s="104"/>
      <c r="K62" s="252"/>
      <c r="L62" s="104"/>
      <c r="M62" s="166"/>
      <c r="N62" s="161" t="str">
        <f>UPPER(IF(OR(M62="a",M62="as"),L58,IF(OR(M62="b",M62="bs"),L66,)))</f>
        <v/>
      </c>
      <c r="O62" s="159"/>
      <c r="P62" s="1135" t="s">
        <v>347</v>
      </c>
      <c r="Q62" s="1098">
        <f>IF(J4="","",'ž glavni 32'!$Q$63)</f>
        <v>0</v>
      </c>
      <c r="R62" s="629"/>
      <c r="U62" s="896"/>
      <c r="V62" s="1431">
        <v>18</v>
      </c>
      <c r="W62" s="1431" t="str">
        <f>UPPER(IF($D$41="","",VLOOKUP($D$41,'ž kvalifikacije žrebna lista'!$A$7:$R$38,3)))</f>
        <v/>
      </c>
      <c r="X62" s="1431" t="str">
        <f>PROPER(IF($D$41="","",VLOOKUP($D$41,'ž kvalifikacije žrebna lista'!$A$7:$R$38,4)))</f>
        <v/>
      </c>
      <c r="Y62" s="1433" t="str">
        <f>IF(W62="","",IF($U$40&lt;&gt;$U$41,"",IF(OR($J$41="bb",$J$41=""),"0",$I$39)))</f>
        <v/>
      </c>
      <c r="Z62" s="1433" t="str">
        <f>IF($W$45="","",IF($U$42&lt;&gt;$U$41,"",IF(OR($L$43="bb",$L$43=""),"0",$K$44)))</f>
        <v/>
      </c>
      <c r="AA62" s="1433"/>
      <c r="AB62" s="1433"/>
      <c r="AC62" s="1433"/>
      <c r="AD62" s="1433"/>
      <c r="AE62" s="1450">
        <f t="shared" si="3"/>
        <v>0</v>
      </c>
      <c r="AF62" s="1431" t="str">
        <f>IF($C41="","",'ž kvalifikacije 32'!$C$7)</f>
        <v/>
      </c>
      <c r="AG62" s="1431" t="str">
        <f>UPPER(IF($D$41="","",VLOOKUP($D$41,'ž kvalifikacije žrebna lista'!$A$7:$R$38,3)))</f>
        <v/>
      </c>
      <c r="AH62" s="1431" t="str">
        <f>PROPER(IF($D$41="","",VLOOKUP($D$41,'ž kvalifikacije žrebna lista'!$A$7:$R$38,4)))</f>
        <v/>
      </c>
      <c r="AI62" s="1450">
        <f t="shared" si="4"/>
        <v>0</v>
      </c>
      <c r="AJ62" s="1430"/>
    </row>
    <row r="63" spans="1:36" s="33" customFormat="1" ht="9.6" customHeight="1">
      <c r="A63" s="500">
        <v>29</v>
      </c>
      <c r="B63" s="103" t="str">
        <f>UPPER(IF($D63="","",VLOOKUP($D63,'ž kvalifikacije žrebna lista'!$A$7:$R$38,17)))</f>
        <v/>
      </c>
      <c r="C63" s="103" t="str">
        <f>IF($D63="","",VLOOKUP($D63,'ž kvalifikacije žrebna lista'!$A$7:$R$38,2))</f>
        <v/>
      </c>
      <c r="D63" s="102"/>
      <c r="E63" s="103" t="str">
        <f>UPPER(IF($D63="","",VLOOKUP($D63,'ž kvalifikacije žrebna lista'!$A$7:$R$38,3)))</f>
        <v/>
      </c>
      <c r="F63" s="103" t="str">
        <f>PROPER(IF($D63="","",VLOOKUP($D63,'ž kvalifikacije žrebna lista'!$A$7:$R$38,4)))</f>
        <v/>
      </c>
      <c r="G63" s="118"/>
      <c r="H63" s="103" t="str">
        <f>UPPER(IF($D63="","",VLOOKUP($D63,'ž kvalifikacije žrebna lista'!$A$7:$R$38,5)))</f>
        <v/>
      </c>
      <c r="I63" s="934" t="str">
        <f>IF($D63="","",VLOOKUP($D63,'ž kvalifikacije žrebna lista'!$A$7:$R$38,14))</f>
        <v/>
      </c>
      <c r="J63" s="104"/>
      <c r="K63" s="252"/>
      <c r="L63" s="104"/>
      <c r="M63" s="159"/>
      <c r="N63" s="161"/>
      <c r="O63" s="122"/>
      <c r="P63" s="911" t="s">
        <v>107</v>
      </c>
      <c r="Q63" s="1539" t="str">
        <f>IF($C$2="B turnir",0.5,IF($Q$62=1,15,IF($Q$62=2,10,IF($Q$62=3,5,""))))</f>
        <v/>
      </c>
      <c r="R63" s="109"/>
      <c r="U63" s="896" t="str">
        <f>IF($D63="","",VLOOKUP($D63,'ž kvalifikacije žrebna lista'!$A$7:$R$38,2))</f>
        <v/>
      </c>
      <c r="V63" s="1431">
        <v>19</v>
      </c>
      <c r="W63" s="1431" t="str">
        <f>UPPER(IF($D$43="","",VLOOKUP($D$43,'ž kvalifikacije žrebna lista'!$A$7:$R$38,3)))</f>
        <v/>
      </c>
      <c r="X63" s="1431" t="str">
        <f>PROPER(IF($D$43="","",VLOOKUP($D$43,'ž kvalifikacije žrebna lista'!$A$7:$R$38,4)))</f>
        <v/>
      </c>
      <c r="Y63" s="1433" t="str">
        <f>IF(W63="","",IF($U$44&lt;&gt;$U$43,"",IF(OR($J$45="bb",$J$45=""),"0",$I$45)))</f>
        <v/>
      </c>
      <c r="Z63" s="1433" t="str">
        <f>IF($W$45="","",IF($U$42&lt;&gt;$U$43,"",IF(OR($L$43="bb",$L$43=""),"0",$K$40)))</f>
        <v/>
      </c>
      <c r="AA63" s="1433"/>
      <c r="AB63" s="1433"/>
      <c r="AC63" s="1433"/>
      <c r="AD63" s="1433"/>
      <c r="AE63" s="1450">
        <f t="shared" si="3"/>
        <v>0</v>
      </c>
      <c r="AF63" s="1431" t="str">
        <f>IF($C43="","",'ž kvalifikacije 32'!$C$7)</f>
        <v/>
      </c>
      <c r="AG63" s="1431" t="str">
        <f>UPPER(IF($D$43="","",VLOOKUP($D$43,'ž kvalifikacije žrebna lista'!$A$7:$R$38,3)))</f>
        <v/>
      </c>
      <c r="AH63" s="1431" t="str">
        <f>PROPER(IF($D$43="","",VLOOKUP($D$43,'ž kvalifikacije žrebna lista'!$A$7:$R$38,4)))</f>
        <v/>
      </c>
      <c r="AI63" s="1450">
        <f t="shared" si="4"/>
        <v>0</v>
      </c>
      <c r="AJ63" s="1430"/>
    </row>
    <row r="64" spans="1:36" s="33" customFormat="1" ht="9.6" customHeight="1">
      <c r="A64" s="501"/>
      <c r="B64" s="111"/>
      <c r="C64" s="111"/>
      <c r="D64" s="119"/>
      <c r="E64" s="112"/>
      <c r="F64" s="112"/>
      <c r="G64" s="113"/>
      <c r="H64" s="114" t="s">
        <v>151</v>
      </c>
      <c r="I64" s="115"/>
      <c r="J64" s="116" t="str">
        <f>UPPER(IF(OR(I64="a",I64="as"),E63,IF(OR(I64="b",I64="bs"),E65,)))</f>
        <v/>
      </c>
      <c r="K64" s="118">
        <f>IF(OR(I64="a",I64="as"),I63,IF(OR(I64="b",I64="bs"),I65,))</f>
        <v>0</v>
      </c>
      <c r="L64" s="104"/>
      <c r="M64" s="159"/>
      <c r="N64" s="159"/>
      <c r="O64" s="122"/>
      <c r="P64" s="911" t="s">
        <v>348</v>
      </c>
      <c r="Q64" s="1539" t="str">
        <f>IF($C$2="B turnir",0.4,IF($Q$62=1,12,IF($Q$62=2,8,IF($Q$62=3,4,""))))</f>
        <v/>
      </c>
      <c r="R64" s="109"/>
      <c r="U64" s="896" t="str">
        <f>IF(OR(I64="a",I64="as"),C63,IF(OR(I64="b",I64="bs"),C65,""))</f>
        <v/>
      </c>
      <c r="V64" s="1431">
        <v>20</v>
      </c>
      <c r="W64" s="1431" t="str">
        <f>UPPER(IF($D$45="","",VLOOKUP($D$45,'ž kvalifikacije žrebna lista'!$A$7:$R$38,3)))</f>
        <v/>
      </c>
      <c r="X64" s="1431" t="str">
        <f>PROPER(IF($D$45="","",VLOOKUP($D$45,'ž kvalifikacije žrebna lista'!$A$7:$R$38,4)))</f>
        <v/>
      </c>
      <c r="Y64" s="1433" t="str">
        <f>IF(W64="","",IF($U$44&lt;&gt;$U$45,"",IF(OR($J$45="bb",$J$45=""),"0",$I$43)))</f>
        <v/>
      </c>
      <c r="Z64" s="1433" t="str">
        <f>IF($W$45="","",IF($U$42&lt;&gt;$U$45,"",IF(OR($L$43="bb",$L$43=""),"0",$K$40)))</f>
        <v/>
      </c>
      <c r="AA64" s="1433"/>
      <c r="AB64" s="1433"/>
      <c r="AC64" s="1433"/>
      <c r="AD64" s="1433"/>
      <c r="AE64" s="1450">
        <f t="shared" si="3"/>
        <v>0</v>
      </c>
      <c r="AF64" s="1431" t="str">
        <f>IF($C45="","",'ž kvalifikacije 32'!$C$7)</f>
        <v/>
      </c>
      <c r="AG64" s="1431" t="str">
        <f>UPPER(IF($D$45="","",VLOOKUP($D$45,'ž kvalifikacije žrebna lista'!$A$7:$R$38,3)))</f>
        <v/>
      </c>
      <c r="AH64" s="1431" t="str">
        <f>PROPER(IF($D$45="","",VLOOKUP($D$45,'ž kvalifikacije žrebna lista'!$A$7:$R$38,4)))</f>
        <v/>
      </c>
      <c r="AI64" s="1450">
        <f t="shared" si="4"/>
        <v>0</v>
      </c>
      <c r="AJ64" s="1430"/>
    </row>
    <row r="65" spans="1:36" s="33" customFormat="1" ht="9.6" customHeight="1">
      <c r="A65" s="501">
        <v>30</v>
      </c>
      <c r="B65" s="101" t="str">
        <f>UPPER(IF($D65="","",VLOOKUP($D65,'ž kvalifikacije žrebna lista'!$A$7:$R$38,17)))</f>
        <v/>
      </c>
      <c r="C65" s="101" t="str">
        <f>IF($D65="","",VLOOKUP($D65,'ž kvalifikacije žrebna lista'!$A$7:$R$38,2))</f>
        <v/>
      </c>
      <c r="D65" s="102"/>
      <c r="E65" s="118" t="str">
        <f>UPPER(IF($D65="","",VLOOKUP($D65,'ž kvalifikacije žrebna lista'!$A$7:$R$38,3)))</f>
        <v/>
      </c>
      <c r="F65" s="118" t="str">
        <f>PROPER(IF($D65="","",VLOOKUP($D65,'ž kvalifikacije žrebna lista'!$A$7:$R$38,4)))</f>
        <v/>
      </c>
      <c r="G65" s="118"/>
      <c r="H65" s="118" t="str">
        <f>UPPER(IF($D65="","",VLOOKUP($D65,'ž kvalifikacije žrebna lista'!$A$7:$R$38,5)))</f>
        <v/>
      </c>
      <c r="I65" s="932" t="str">
        <f>IF($D65="","",VLOOKUP($D65,'ž kvalifikacije žrebna lista'!$A$7:$R$38,14))</f>
        <v/>
      </c>
      <c r="J65" s="1404"/>
      <c r="K65" s="882"/>
      <c r="L65" s="104"/>
      <c r="M65" s="159"/>
      <c r="N65" s="159"/>
      <c r="O65" s="122"/>
      <c r="P65" s="911" t="s">
        <v>349</v>
      </c>
      <c r="Q65" s="1539" t="str">
        <f>IF($C$2="B turnir",0.3,IF($Q$62=1,9,IF($Q$62=2,6,IF($Q$62=3,3,""))))</f>
        <v/>
      </c>
      <c r="R65" s="109"/>
      <c r="U65" s="896" t="str">
        <f>IF($D65="","",VLOOKUP($D65,'ž kvalifikacije žrebna lista'!$A$7:$R$38,2))</f>
        <v/>
      </c>
      <c r="V65" s="1431">
        <v>21</v>
      </c>
      <c r="W65" s="1431" t="str">
        <f>UPPER(IF($D$47="","",VLOOKUP($D$47,'ž kvalifikacije žrebna lista'!$A$7:$R$38,3)))</f>
        <v/>
      </c>
      <c r="X65" s="1431" t="str">
        <f>PROPER(IF($D$47="","",VLOOKUP($D$47,'ž kvalifikacije žrebna lista'!$A$7:$R$38,4)))</f>
        <v/>
      </c>
      <c r="Y65" s="1433" t="str">
        <f>IF(W65="","",IF($U$48&lt;&gt;$U$47,"",IF(OR($J$49="bb",$J$49=""),"0",$I$49)))</f>
        <v/>
      </c>
      <c r="Z65" s="1433" t="str">
        <f>IF($W$45="","",IF($U$50&lt;&gt;$U$47,"",IF(OR($L$51="bb",$L$51=""),"0",$K$52)))</f>
        <v/>
      </c>
      <c r="AA65" s="1433"/>
      <c r="AB65" s="1433"/>
      <c r="AC65" s="1433"/>
      <c r="AD65" s="1433"/>
      <c r="AE65" s="1450">
        <f t="shared" si="3"/>
        <v>0</v>
      </c>
      <c r="AF65" s="1431" t="str">
        <f>IF($C47="","",'ž kvalifikacije 32'!$C$7)</f>
        <v/>
      </c>
      <c r="AG65" s="1431" t="str">
        <f>UPPER(IF($D$47="","",VLOOKUP($D$47,'ž kvalifikacije žrebna lista'!$A$7:$R$38,3)))</f>
        <v/>
      </c>
      <c r="AH65" s="1431" t="str">
        <f>PROPER(IF($D$47="","",VLOOKUP($D$47,'ž kvalifikacije žrebna lista'!$A$7:$R$38,4)))</f>
        <v/>
      </c>
      <c r="AI65" s="1450">
        <f t="shared" si="4"/>
        <v>0</v>
      </c>
      <c r="AJ65" s="1430"/>
    </row>
    <row r="66" spans="1:36" s="33" customFormat="1" ht="9.6" customHeight="1">
      <c r="A66" s="501"/>
      <c r="B66" s="111"/>
      <c r="C66" s="111"/>
      <c r="D66" s="119"/>
      <c r="E66" s="112"/>
      <c r="F66" s="112"/>
      <c r="G66" s="113"/>
      <c r="H66" s="104"/>
      <c r="I66" s="111"/>
      <c r="J66" s="114" t="s">
        <v>151</v>
      </c>
      <c r="K66" s="120"/>
      <c r="L66" s="116" t="str">
        <f>UPPER(IF(OR(K66="a",K66="as"),J64,IF(OR(K66="b",K66="bs"),J68,)))</f>
        <v/>
      </c>
      <c r="M66" s="121"/>
      <c r="N66" s="159"/>
      <c r="O66" s="122"/>
      <c r="P66" s="911" t="s">
        <v>350</v>
      </c>
      <c r="Q66" s="1539" t="str">
        <f>IF($C$2="B turnir",0.2,IF($Q$62=1,6,IF($Q$62=2,4,IF($Q$62=3,2,""))))</f>
        <v/>
      </c>
      <c r="R66" s="109"/>
      <c r="U66" s="896" t="str">
        <f>IF(OR(K66="a",K66="as"),$U$64,IF(OR(K66="b",K66="bs"),U68,""))</f>
        <v/>
      </c>
      <c r="V66" s="1431">
        <v>22</v>
      </c>
      <c r="W66" s="1431" t="str">
        <f>UPPER(IF($D$49="","",VLOOKUP($D$49,'ž kvalifikacije žrebna lista'!$A$7:$R$38,3)))</f>
        <v/>
      </c>
      <c r="X66" s="1431" t="str">
        <f>PROPER(IF($D$49="","",VLOOKUP($D$49,'ž kvalifikacije žrebna lista'!$A$7:$R$38,4)))</f>
        <v/>
      </c>
      <c r="Y66" s="1433" t="str">
        <f>IF(W66="","",IF($U$48&lt;&gt;$U$49,"",IF(OR($J$49="bb",$J$49=""),"0",$I$47)))</f>
        <v/>
      </c>
      <c r="Z66" s="1433" t="str">
        <f>IF($W$45="","",IF($U$50&lt;&gt;$U$49,"",IF(OR($L$51="bb",$L$51=""),"0",$K$52)))</f>
        <v/>
      </c>
      <c r="AA66" s="1433"/>
      <c r="AB66" s="1433"/>
      <c r="AC66" s="1433"/>
      <c r="AD66" s="1433"/>
      <c r="AE66" s="1450">
        <f t="shared" si="3"/>
        <v>0</v>
      </c>
      <c r="AF66" s="1431" t="str">
        <f>IF($C49="","",'ž kvalifikacije 32'!$C$7)</f>
        <v/>
      </c>
      <c r="AG66" s="1431" t="str">
        <f>UPPER(IF($D$49="","",VLOOKUP($D$49,'ž kvalifikacije žrebna lista'!$A$7:$R$38,3)))</f>
        <v/>
      </c>
      <c r="AH66" s="1431" t="str">
        <f>PROPER(IF($D$49="","",VLOOKUP($D$49,'ž kvalifikacije žrebna lista'!$A$7:$R$38,4)))</f>
        <v/>
      </c>
      <c r="AI66" s="1450">
        <f t="shared" si="4"/>
        <v>0</v>
      </c>
      <c r="AJ66" s="1430"/>
    </row>
    <row r="67" spans="1:36" s="33" customFormat="1" ht="9.6" customHeight="1">
      <c r="A67" s="501">
        <v>31</v>
      </c>
      <c r="B67" s="101" t="str">
        <f>UPPER(IF($D67="","",VLOOKUP($D67,'ž kvalifikacije žrebna lista'!$A$7:$R$38,17)))</f>
        <v/>
      </c>
      <c r="C67" s="101" t="str">
        <f>IF($D67="","",VLOOKUP($D67,'ž kvalifikacije žrebna lista'!$A$7:$R$38,2))</f>
        <v/>
      </c>
      <c r="D67" s="102"/>
      <c r="E67" s="118" t="str">
        <f>UPPER(IF($D67="","",VLOOKUP($D67,'ž kvalifikacije žrebna lista'!$A$7:$R$38,3)))</f>
        <v/>
      </c>
      <c r="F67" s="118" t="str">
        <f>PROPER(IF($D67="","",VLOOKUP($D67,'ž kvalifikacije žrebna lista'!$A$7:$R$38,4)))</f>
        <v/>
      </c>
      <c r="G67" s="118"/>
      <c r="H67" s="118" t="str">
        <f>UPPER(IF($D67="","",VLOOKUP($D67,'ž kvalifikacije žrebna lista'!$A$7:$R$38,5)))</f>
        <v/>
      </c>
      <c r="I67" s="931" t="str">
        <f>IF($D67="","",VLOOKUP($D67,'ž kvalifikacije žrebna lista'!$A$7:$R$38,14))</f>
        <v/>
      </c>
      <c r="J67" s="104"/>
      <c r="K67" s="883"/>
      <c r="L67" s="1404"/>
      <c r="M67" s="122"/>
      <c r="N67" s="122"/>
      <c r="O67" s="122"/>
      <c r="P67" s="911" t="s">
        <v>351</v>
      </c>
      <c r="Q67" s="1539" t="str">
        <f>IF($C$2="B turnir",0.1,IF($Q$62=1,3,IF($Q$62=2,2,IF($Q$62=3,1,""))))</f>
        <v/>
      </c>
      <c r="R67" s="109"/>
      <c r="U67" s="896" t="str">
        <f>IF($D67="","",VLOOKUP($D67,'ž kvalifikacije žrebna lista'!$A$7:$R$38,2))</f>
        <v/>
      </c>
      <c r="V67" s="1431">
        <v>23</v>
      </c>
      <c r="W67" s="1431" t="str">
        <f>UPPER(IF($D$51="","",VLOOKUP($D$51,'ž kvalifikacije žrebna lista'!$A$7:$R$38,3)))</f>
        <v/>
      </c>
      <c r="X67" s="1431" t="str">
        <f>PROPER(IF($D$51="","",VLOOKUP($D$51,'ž kvalifikacije žrebna lista'!$A$7:$R$38,4)))</f>
        <v/>
      </c>
      <c r="Y67" s="1433" t="str">
        <f>IF(W67="","",IF($U$52&lt;&gt;$U$51,"",IF(OR($J$53="bb",$J$53=""),"0",$I$53)))</f>
        <v/>
      </c>
      <c r="Z67" s="1433" t="str">
        <f>IF($W$45="","",IF($U$50&lt;&gt;$U$51,"",IF(OR($L$51="bb",$L$51=""),"0",$K$48)))</f>
        <v/>
      </c>
      <c r="AA67" s="1433"/>
      <c r="AB67" s="1433"/>
      <c r="AC67" s="1433"/>
      <c r="AD67" s="1433"/>
      <c r="AE67" s="1450">
        <f t="shared" si="3"/>
        <v>0</v>
      </c>
      <c r="AF67" s="1431" t="str">
        <f>IF($C51="","",'ž kvalifikacije 32'!$C$7)</f>
        <v/>
      </c>
      <c r="AG67" s="1431" t="str">
        <f>UPPER(IF($D$51="","",VLOOKUP($D$51,'ž kvalifikacije žrebna lista'!$A$7:$R$38,3)))</f>
        <v/>
      </c>
      <c r="AH67" s="1431" t="str">
        <f>PROPER(IF($D$51="","",VLOOKUP($D$51,'ž kvalifikacije žrebna lista'!$A$7:$R$38,4)))</f>
        <v/>
      </c>
      <c r="AI67" s="1450">
        <f t="shared" si="4"/>
        <v>0</v>
      </c>
      <c r="AJ67" s="1430"/>
    </row>
    <row r="68" spans="1:36" s="33" customFormat="1" ht="9.6" customHeight="1">
      <c r="A68" s="501"/>
      <c r="B68" s="111"/>
      <c r="C68" s="111"/>
      <c r="D68" s="111"/>
      <c r="E68" s="112"/>
      <c r="F68" s="112"/>
      <c r="G68" s="113"/>
      <c r="H68" s="114" t="s">
        <v>151</v>
      </c>
      <c r="I68" s="115"/>
      <c r="J68" s="116" t="str">
        <f>UPPER(IF(OR(I68="a",I68="as"),E67,IF(OR(I68="b",I68="bs"),E69,)))</f>
        <v/>
      </c>
      <c r="K68" s="935">
        <f>IF(OR(I68="a",I68="as"),I67,IF(OR(I68="b",I68="bs"),I69,))</f>
        <v>0</v>
      </c>
      <c r="L68" s="104"/>
      <c r="M68" s="122"/>
      <c r="N68" s="122"/>
      <c r="O68" s="122"/>
      <c r="P68" s="107"/>
      <c r="Q68" s="108"/>
      <c r="R68" s="109"/>
      <c r="U68" s="896" t="str">
        <f>IF(OR(I68="a",I68="as"),C67,IF(OR(I68="b",I68="bs"),C69,""))</f>
        <v/>
      </c>
      <c r="V68" s="1431">
        <v>24</v>
      </c>
      <c r="W68" s="1431" t="str">
        <f>UPPER(IF($D$53="","",VLOOKUP($D$53,'ž kvalifikacije žrebna lista'!$A$7:$R$38,3)))</f>
        <v/>
      </c>
      <c r="X68" s="1431" t="str">
        <f>PROPER(IF($D$53="","",VLOOKUP($D$53,'ž kvalifikacije žrebna lista'!$A$7:$R$38,4)))</f>
        <v/>
      </c>
      <c r="Y68" s="1433" t="str">
        <f>IF(W68="","",IF($U$52&lt;&gt;$U$53,"",IF(OR($J$53="bb",$J$53=""),"0",$I$51)))</f>
        <v/>
      </c>
      <c r="Z68" s="1433" t="str">
        <f>IF($W$45="","",IF($U$50&lt;&gt;$U$53,"",IF(OR($L$51="bb",$L$51=""),"0",$K$48)))</f>
        <v/>
      </c>
      <c r="AA68" s="1433"/>
      <c r="AB68" s="1433"/>
      <c r="AC68" s="1433"/>
      <c r="AD68" s="1433"/>
      <c r="AE68" s="1450">
        <f t="shared" si="3"/>
        <v>0</v>
      </c>
      <c r="AF68" s="1431" t="str">
        <f>IF($C53="","",'ž kvalifikacije 32'!$C$7)</f>
        <v/>
      </c>
      <c r="AG68" s="1431" t="str">
        <f>UPPER(IF($D$53="","",VLOOKUP($D$53,'ž kvalifikacije žrebna lista'!$A$7:$R$38,3)))</f>
        <v/>
      </c>
      <c r="AH68" s="1431" t="str">
        <f>PROPER(IF($D$53="","",VLOOKUP($D$53,'ž kvalifikacije žrebna lista'!$A$7:$R$38,4)))</f>
        <v/>
      </c>
      <c r="AI68" s="1450">
        <f t="shared" si="4"/>
        <v>0</v>
      </c>
      <c r="AJ68" s="1430"/>
    </row>
    <row r="69" spans="1:36" s="33" customFormat="1" ht="9.6" customHeight="1">
      <c r="A69" s="501">
        <v>32</v>
      </c>
      <c r="B69" s="101" t="str">
        <f>UPPER(IF($D69="","",VLOOKUP($D69,'ž kvalifikacije žrebna lista'!$A$7:$R$38,17)))</f>
        <v/>
      </c>
      <c r="C69" s="101" t="str">
        <f>IF($D69="","",VLOOKUP($D69,'ž kvalifikacije žrebna lista'!$A$7:$R$38,2))</f>
        <v/>
      </c>
      <c r="D69" s="102"/>
      <c r="E69" s="118" t="str">
        <f>UPPER(IF($D69="","",VLOOKUP($D69,'ž kvalifikacije žrebna lista'!$A$7:$R$38,3)))</f>
        <v/>
      </c>
      <c r="F69" s="118" t="str">
        <f>PROPER(IF($D69="","",VLOOKUP($D69,'ž kvalifikacije žrebna lista'!$A$7:$R$38,4)))</f>
        <v/>
      </c>
      <c r="G69" s="118"/>
      <c r="H69" s="118" t="str">
        <f>UPPER(IF($D69="","",VLOOKUP($D69,'ž kvalifikacije žrebna lista'!$A$7:$R$38,5)))</f>
        <v/>
      </c>
      <c r="I69" s="933" t="str">
        <f>IF($D69="","",VLOOKUP($D69,'ž kvalifikacije žrebna lista'!$A$7:$R$38,14))</f>
        <v/>
      </c>
      <c r="J69" s="1404"/>
      <c r="K69" s="252"/>
      <c r="L69" s="104"/>
      <c r="M69" s="104"/>
      <c r="N69" s="105"/>
      <c r="O69" s="106"/>
      <c r="P69" s="107"/>
      <c r="Q69" s="108"/>
      <c r="R69" s="109"/>
      <c r="U69" s="896" t="str">
        <f>IF($D69="","",VLOOKUP($D69,'ž kvalifikacije žrebna lista'!$A$7:$R$38,2))</f>
        <v/>
      </c>
      <c r="V69" s="1431">
        <v>25</v>
      </c>
      <c r="W69" s="1431" t="str">
        <f>UPPER(IF($D$55="","",VLOOKUP($D$55,'ž kvalifikacije žrebna lista'!$A$7:$R$38,3)))</f>
        <v/>
      </c>
      <c r="X69" s="1431" t="str">
        <f>PROPER(IF($D$55="","",VLOOKUP($D$55,'ž kvalifikacije žrebna lista'!$A$7:$R$38,4)))</f>
        <v/>
      </c>
      <c r="Y69" s="1433" t="str">
        <f>IF(W69="","",IF($U$56&lt;&gt;$U$55,"",IF(OR($J$57="bb",$J$57=""),"0",$I$57)))</f>
        <v/>
      </c>
      <c r="Z69" s="1433" t="str">
        <f>IF($W$45="","",IF($U$58&lt;&gt;$U$55,"",IF(OR($L$59="bb",$L$59=""),"0",$K$60)))</f>
        <v/>
      </c>
      <c r="AA69" s="1433"/>
      <c r="AB69" s="1433"/>
      <c r="AC69" s="1433"/>
      <c r="AD69" s="1433"/>
      <c r="AE69" s="1450">
        <f t="shared" si="3"/>
        <v>0</v>
      </c>
      <c r="AF69" s="1431" t="str">
        <f>IF($C55="","",'ž kvalifikacije 32'!$C$7)</f>
        <v/>
      </c>
      <c r="AG69" s="1431" t="str">
        <f>UPPER(IF($D$55="","",VLOOKUP($D$55,'ž kvalifikacije žrebna lista'!$A$7:$R$38,3)))</f>
        <v/>
      </c>
      <c r="AH69" s="1431" t="str">
        <f>PROPER(IF($D$55="","",VLOOKUP($D$55,'ž kvalifikacije žrebna lista'!$A$7:$R$38,4)))</f>
        <v/>
      </c>
      <c r="AI69" s="1450">
        <f t="shared" si="4"/>
        <v>0</v>
      </c>
      <c r="AJ69" s="1430"/>
    </row>
    <row r="70" spans="1:36" s="2" customFormat="1" ht="9" customHeight="1">
      <c r="A70" s="127"/>
      <c r="B70" s="127"/>
      <c r="C70" s="127"/>
      <c r="D70" s="127"/>
      <c r="E70" s="128"/>
      <c r="F70" s="128"/>
      <c r="G70" s="128"/>
      <c r="H70" s="128"/>
      <c r="I70" s="856"/>
      <c r="J70" s="129"/>
      <c r="K70" s="129"/>
      <c r="L70" s="129"/>
      <c r="M70" s="130"/>
      <c r="N70" s="129"/>
      <c r="O70" s="130"/>
      <c r="P70" s="129"/>
      <c r="Q70" s="130"/>
      <c r="R70" s="131"/>
      <c r="U70" s="896"/>
      <c r="V70" s="1431">
        <v>26</v>
      </c>
      <c r="W70" s="1431" t="str">
        <f>UPPER(IF($D$57="","",VLOOKUP($D$57,'ž kvalifikacije žrebna lista'!$A$7:$R$38,3)))</f>
        <v/>
      </c>
      <c r="X70" s="1431" t="str">
        <f>PROPER(IF($D$57="","",VLOOKUP($D$57,'ž kvalifikacije žrebna lista'!$A$7:$R$38,4)))</f>
        <v/>
      </c>
      <c r="Y70" s="1433" t="str">
        <f>IF(W70="","",IF($U$56&lt;&gt;$U$57,"",IF(OR($J$57="bb",$J$57=""),"0",$I$55)))</f>
        <v/>
      </c>
      <c r="Z70" s="1433" t="str">
        <f>IF($W$45="","",IF($U$58&lt;&gt;$U$57,"",IF(OR($L$59="bb",$L$59=""),"0",$K$60)))</f>
        <v/>
      </c>
      <c r="AA70" s="1433"/>
      <c r="AB70" s="1433"/>
      <c r="AC70" s="1433"/>
      <c r="AD70" s="1433"/>
      <c r="AE70" s="1450">
        <f t="shared" si="3"/>
        <v>0</v>
      </c>
      <c r="AF70" s="1431" t="str">
        <f>IF($C57="","",'ž kvalifikacije 32'!$C$7)</f>
        <v/>
      </c>
      <c r="AG70" s="1431" t="str">
        <f>UPPER(IF($D$57="","",VLOOKUP($D$57,'ž kvalifikacije žrebna lista'!$A$7:$R$38,3)))</f>
        <v/>
      </c>
      <c r="AH70" s="1431" t="str">
        <f>PROPER(IF($D$57="","",VLOOKUP($D$57,'ž kvalifikacije žrebna lista'!$A$7:$R$38,4)))</f>
        <v/>
      </c>
      <c r="AI70" s="1450">
        <f t="shared" si="4"/>
        <v>0</v>
      </c>
      <c r="AJ70" s="1430"/>
    </row>
    <row r="71" spans="1:36" s="15" customFormat="1" ht="10.5" customHeight="1">
      <c r="A71" s="453" t="s">
        <v>88</v>
      </c>
      <c r="B71" s="454"/>
      <c r="C71" s="455"/>
      <c r="D71" s="456" t="s">
        <v>2</v>
      </c>
      <c r="E71" s="457" t="s">
        <v>101</v>
      </c>
      <c r="F71" s="456"/>
      <c r="G71" s="458" t="s">
        <v>345</v>
      </c>
      <c r="H71" s="459" t="s">
        <v>346</v>
      </c>
      <c r="I71" s="847" t="s">
        <v>2</v>
      </c>
      <c r="J71" s="457" t="s">
        <v>125</v>
      </c>
      <c r="K71" s="884"/>
      <c r="L71" s="461" t="s">
        <v>90</v>
      </c>
      <c r="M71" s="462"/>
      <c r="N71" s="463" t="s">
        <v>92</v>
      </c>
      <c r="O71" s="463"/>
      <c r="P71" s="1677"/>
      <c r="Q71" s="1678"/>
      <c r="U71" s="896"/>
      <c r="V71" s="1431">
        <v>27</v>
      </c>
      <c r="W71" s="1431" t="str">
        <f>UPPER(IF($D$59="","",VLOOKUP($D$59,'ž kvalifikacije žrebna lista'!$A$7:$R$38,3)))</f>
        <v/>
      </c>
      <c r="X71" s="1431" t="str">
        <f>PROPER(IF($D$59="","",VLOOKUP($D$59,'ž kvalifikacije žrebna lista'!$A$7:$R$38,4)))</f>
        <v/>
      </c>
      <c r="Y71" s="1433" t="str">
        <f>IF(W71="","",IF($U$60&lt;&gt;$U$59,"",IF(OR($J$61="bb",$J$61=""),"0",$I$61)))</f>
        <v/>
      </c>
      <c r="Z71" s="1433" t="str">
        <f>IF($W$45="","",IF($U$58&lt;&gt;$U$59,"",IF(OR($L$59="bb",$L$59=""),"0",$K$56)))</f>
        <v/>
      </c>
      <c r="AA71" s="1433"/>
      <c r="AB71" s="1433"/>
      <c r="AC71" s="1433"/>
      <c r="AD71" s="1433"/>
      <c r="AE71" s="1450">
        <f t="shared" si="3"/>
        <v>0</v>
      </c>
      <c r="AF71" s="1431" t="str">
        <f>IF($C59="","",'ž kvalifikacije 32'!$C$7)</f>
        <v/>
      </c>
      <c r="AG71" s="1431" t="str">
        <f>UPPER(IF($D$59="","",VLOOKUP($D$59,'ž kvalifikacije žrebna lista'!$A$7:$R$38,3)))</f>
        <v/>
      </c>
      <c r="AH71" s="1431" t="str">
        <f>PROPER(IF($D$59="","",VLOOKUP($D$59,'ž kvalifikacije žrebna lista'!$A$7:$R$38,4)))</f>
        <v/>
      </c>
      <c r="AI71" s="1450">
        <f t="shared" si="4"/>
        <v>0</v>
      </c>
      <c r="AJ71" s="1440"/>
    </row>
    <row r="72" spans="1:36" s="15" customFormat="1" ht="9" customHeight="1">
      <c r="A72" s="464" t="s">
        <v>68</v>
      </c>
      <c r="B72" s="465"/>
      <c r="C72" s="466"/>
      <c r="D72" s="467">
        <v>1</v>
      </c>
      <c r="E72" s="468" t="str">
        <f>UPPER(IF($D72="","",VLOOKUP($D72,'ž kvalifikacije žrebna lista'!$A$7:$R$38,3)))</f>
        <v/>
      </c>
      <c r="F72" s="467"/>
      <c r="G72" s="506">
        <f>IF($D72="","",VLOOKUP($D72,'ž kvalifikacije žrebna lista'!$A$7:$R$38,10))</f>
        <v>0</v>
      </c>
      <c r="H72" s="819">
        <f>IF($D72="","",VLOOKUP($D72,'ž kvalifikacije žrebna lista'!$A$7:$R$38,14))</f>
        <v>0</v>
      </c>
      <c r="I72" s="848" t="s">
        <v>3</v>
      </c>
      <c r="J72" s="465"/>
      <c r="K72" s="465"/>
      <c r="L72" s="465"/>
      <c r="M72" s="471"/>
      <c r="N72" s="472" t="s">
        <v>394</v>
      </c>
      <c r="O72" s="473"/>
      <c r="P72" s="473"/>
      <c r="Q72" s="471"/>
      <c r="U72" s="896"/>
      <c r="V72" s="1431">
        <v>28</v>
      </c>
      <c r="W72" s="1431" t="str">
        <f>UPPER(IF($D$61="","",VLOOKUP($D$61,'ž kvalifikacije žrebna lista'!$A$7:$R$38,3)))</f>
        <v/>
      </c>
      <c r="X72" s="1431" t="str">
        <f>PROPER(IF($D$61="","",VLOOKUP($D$61,'ž kvalifikacije žrebna lista'!$A$7:$R$38,4)))</f>
        <v/>
      </c>
      <c r="Y72" s="1433" t="str">
        <f>IF(W72="","",IF($U$60&lt;&gt;$U$61,"",IF(OR($J$61="bb",$J$61=""),"0",$I$59)))</f>
        <v/>
      </c>
      <c r="Z72" s="1433" t="str">
        <f>IF($W$45="","",IF($U$58&lt;&gt;$U$61,"",IF(OR($L$59="bb",$L$59=""),"0",$K$56)))</f>
        <v/>
      </c>
      <c r="AA72" s="1433"/>
      <c r="AB72" s="1433"/>
      <c r="AC72" s="1433"/>
      <c r="AD72" s="1433"/>
      <c r="AE72" s="1450">
        <f t="shared" si="3"/>
        <v>0</v>
      </c>
      <c r="AF72" s="1431" t="str">
        <f>IF($C61="","",'ž kvalifikacije 32'!$C$7)</f>
        <v/>
      </c>
      <c r="AG72" s="1431" t="str">
        <f>UPPER(IF($D$61="","",VLOOKUP($D$61,'ž kvalifikacije žrebna lista'!$A$7:$R$38,3)))</f>
        <v/>
      </c>
      <c r="AH72" s="1431" t="str">
        <f>PROPER(IF($D$61="","",VLOOKUP($D$61,'ž kvalifikacije žrebna lista'!$A$7:$R$38,4)))</f>
        <v/>
      </c>
      <c r="AI72" s="1450">
        <f t="shared" si="4"/>
        <v>0</v>
      </c>
      <c r="AJ72" s="1440"/>
    </row>
    <row r="73" spans="1:36" s="15" customFormat="1" ht="9" customHeight="1">
      <c r="A73" s="1679"/>
      <c r="B73" s="1680"/>
      <c r="C73" s="1681"/>
      <c r="D73" s="467">
        <v>2</v>
      </c>
      <c r="E73" s="468" t="str">
        <f>UPPER(IF($D73="","",VLOOKUP($D73,'ž kvalifikacije žrebna lista'!$A$7:$R$38,3)))</f>
        <v/>
      </c>
      <c r="F73" s="467"/>
      <c r="G73" s="506">
        <f>IF($D73="","",VLOOKUP($D73,'ž kvalifikacije žrebna lista'!$A$7:$R$38,10))</f>
        <v>0</v>
      </c>
      <c r="H73" s="819">
        <f>IF($D73="","",VLOOKUP($D73,'ž kvalifikacije žrebna lista'!$A$7:$R$38,14))</f>
        <v>0</v>
      </c>
      <c r="I73" s="849" t="s">
        <v>4</v>
      </c>
      <c r="J73" s="465"/>
      <c r="K73" s="465"/>
      <c r="L73" s="465"/>
      <c r="M73" s="471"/>
      <c r="N73" s="476"/>
      <c r="O73" s="477"/>
      <c r="P73" s="478"/>
      <c r="Q73" s="479"/>
      <c r="U73" s="896"/>
      <c r="V73" s="1431">
        <v>29</v>
      </c>
      <c r="W73" s="1431" t="str">
        <f>UPPER(IF($D$63="","",VLOOKUP($D$63,'ž kvalifikacije žrebna lista'!$A$7:$R$38,3)))</f>
        <v/>
      </c>
      <c r="X73" s="1431" t="str">
        <f>PROPER(IF($D$63="","",VLOOKUP($D$63,'ž kvalifikacije žrebna lista'!$A$7:$R$38,4)))</f>
        <v/>
      </c>
      <c r="Y73" s="1433" t="str">
        <f>IF(W73="","",IF($U$64&lt;&gt;$U$63,"",IF(OR($J$65="bb",$J$65=""),"0",$I$65)))</f>
        <v/>
      </c>
      <c r="Z73" s="1433" t="str">
        <f>IF($W$45="","",IF($U$66&lt;&gt;$U$63,"",IF(OR($L$67="bb",$L$67=""),"0",$K$68)))</f>
        <v/>
      </c>
      <c r="AA73" s="1433"/>
      <c r="AB73" s="1433"/>
      <c r="AC73" s="1433"/>
      <c r="AD73" s="1433"/>
      <c r="AE73" s="1450">
        <f t="shared" si="3"/>
        <v>0</v>
      </c>
      <c r="AF73" s="1431" t="str">
        <f>IF($C63="","",'ž kvalifikacije 32'!$C$7)</f>
        <v/>
      </c>
      <c r="AG73" s="1431" t="str">
        <f>UPPER(IF($D$63="","",VLOOKUP($D$63,'ž kvalifikacije žrebna lista'!$A$7:$R$38,3)))</f>
        <v/>
      </c>
      <c r="AH73" s="1431" t="str">
        <f>PROPER(IF($D$63="","",VLOOKUP($D$63,'ž kvalifikacije žrebna lista'!$A$7:$R$38,4)))</f>
        <v/>
      </c>
      <c r="AI73" s="1450">
        <f t="shared" si="4"/>
        <v>0</v>
      </c>
      <c r="AJ73" s="1440"/>
    </row>
    <row r="74" spans="1:36" s="15" customFormat="1" ht="9" customHeight="1">
      <c r="A74" s="480"/>
      <c r="B74" s="481"/>
      <c r="C74" s="482"/>
      <c r="D74" s="467">
        <v>3</v>
      </c>
      <c r="E74" s="468" t="str">
        <f>UPPER(IF($D74="","",VLOOKUP($D74,'ž kvalifikacije žrebna lista'!$A$7:$R$38,3)))</f>
        <v/>
      </c>
      <c r="F74" s="467"/>
      <c r="G74" s="506">
        <f>IF($D74="","",VLOOKUP($D74,'ž kvalifikacije žrebna lista'!$A$7:$R$38,10))</f>
        <v>0</v>
      </c>
      <c r="H74" s="819">
        <f>IF($D74="","",VLOOKUP($D74,'ž kvalifikacije žrebna lista'!$A$7:$R$38,14))</f>
        <v>0</v>
      </c>
      <c r="I74" s="849" t="s">
        <v>5</v>
      </c>
      <c r="J74" s="465"/>
      <c r="K74" s="465"/>
      <c r="L74" s="465"/>
      <c r="M74" s="471"/>
      <c r="N74" s="472" t="s">
        <v>105</v>
      </c>
      <c r="O74" s="473"/>
      <c r="P74" s="473"/>
      <c r="Q74" s="471"/>
      <c r="U74" s="896"/>
      <c r="V74" s="1431">
        <v>30</v>
      </c>
      <c r="W74" s="1431" t="str">
        <f>UPPER(IF($D$65="","",VLOOKUP($D$65,'ž kvalifikacije žrebna lista'!$A$7:$R$38,3)))</f>
        <v/>
      </c>
      <c r="X74" s="1431" t="str">
        <f>PROPER(IF($D$65="","",VLOOKUP($D$65,'ž kvalifikacije žrebna lista'!$A$7:$R$38,4)))</f>
        <v/>
      </c>
      <c r="Y74" s="1433" t="str">
        <f>IF(W74="","",IF($U$64&lt;&gt;$U$65,"",IF(OR($J$65="bb",$J$65=""),"0",$I$63)))</f>
        <v/>
      </c>
      <c r="Z74" s="1433" t="str">
        <f>IF($W$45="","",IF($U$66&lt;&gt;$U$65,"",IF(OR($L$67="bb",$L$67=""),"0",$K$68)))</f>
        <v/>
      </c>
      <c r="AA74" s="1433"/>
      <c r="AB74" s="1433"/>
      <c r="AC74" s="1433"/>
      <c r="AD74" s="1433"/>
      <c r="AE74" s="1450">
        <f t="shared" si="3"/>
        <v>0</v>
      </c>
      <c r="AF74" s="1431" t="str">
        <f>IF($C65="","",'ž kvalifikacije 32'!$C$7)</f>
        <v/>
      </c>
      <c r="AG74" s="1431" t="str">
        <f>UPPER(IF($D$65="","",VLOOKUP($D$65,'ž kvalifikacije žrebna lista'!$A$7:$R$38,3)))</f>
        <v/>
      </c>
      <c r="AH74" s="1431" t="str">
        <f>PROPER(IF($D$65="","",VLOOKUP($D$65,'ž kvalifikacije žrebna lista'!$A$7:$R$38,4)))</f>
        <v/>
      </c>
      <c r="AI74" s="1450">
        <f t="shared" si="4"/>
        <v>0</v>
      </c>
      <c r="AJ74" s="1440"/>
    </row>
    <row r="75" spans="1:36" s="15" customFormat="1" ht="9" customHeight="1">
      <c r="A75" s="483"/>
      <c r="B75" s="484"/>
      <c r="C75" s="466"/>
      <c r="D75" s="467">
        <v>4</v>
      </c>
      <c r="E75" s="468" t="str">
        <f>UPPER(IF($D75="","",VLOOKUP($D75,'ž kvalifikacije žrebna lista'!$A$7:$R$38,3)))</f>
        <v/>
      </c>
      <c r="F75" s="467"/>
      <c r="G75" s="506">
        <f>IF($D75="","",VLOOKUP($D75,'ž kvalifikacije žrebna lista'!$A$7:$R$38,10))</f>
        <v>0</v>
      </c>
      <c r="H75" s="819">
        <f>IF($D75="","",VLOOKUP($D75,'ž kvalifikacije žrebna lista'!$A$7:$R$38,14))</f>
        <v>0</v>
      </c>
      <c r="I75" s="849" t="s">
        <v>6</v>
      </c>
      <c r="J75" s="465"/>
      <c r="K75" s="465"/>
      <c r="L75" s="465"/>
      <c r="M75" s="471"/>
      <c r="N75" s="465"/>
      <c r="O75" s="470"/>
      <c r="P75" s="465"/>
      <c r="Q75" s="471"/>
      <c r="U75" s="896"/>
      <c r="V75" s="1431">
        <v>31</v>
      </c>
      <c r="W75" s="1431" t="str">
        <f>UPPER(IF($D$67="","",VLOOKUP($D$67,'ž kvalifikacije žrebna lista'!$A$7:$R$38,3)))</f>
        <v/>
      </c>
      <c r="X75" s="1431" t="str">
        <f>PROPER(IF($D$67="","",VLOOKUP($D$67,'ž kvalifikacije žrebna lista'!$A$7:$R$38,4)))</f>
        <v/>
      </c>
      <c r="Y75" s="1433" t="str">
        <f>IF(W75="","",IF($U$68&lt;&gt;$U$67,"",IF(OR($J$69="bb",$J$69=""),"0",$I$69)))</f>
        <v/>
      </c>
      <c r="Z75" s="1433" t="str">
        <f>IF($W$45="","",IF($U$66&lt;&gt;$U$67,"",IF(OR($L$67="bb",$L$67=""),"0",$K$64)))</f>
        <v/>
      </c>
      <c r="AA75" s="1433"/>
      <c r="AB75" s="1433"/>
      <c r="AC75" s="1433"/>
      <c r="AD75" s="1433"/>
      <c r="AE75" s="1450">
        <f t="shared" si="3"/>
        <v>0</v>
      </c>
      <c r="AF75" s="1431" t="str">
        <f>IF($C67="","",'ž kvalifikacije 32'!$C$7)</f>
        <v/>
      </c>
      <c r="AG75" s="1431" t="str">
        <f>UPPER(IF($D$67="","",VLOOKUP($D$67,'ž kvalifikacije žrebna lista'!$A$7:$R$38,3)))</f>
        <v/>
      </c>
      <c r="AH75" s="1431" t="str">
        <f>PROPER(IF($D$67="","",VLOOKUP($D$67,'ž kvalifikacije žrebna lista'!$A$7:$R$38,4)))</f>
        <v/>
      </c>
      <c r="AI75" s="1450">
        <f t="shared" si="4"/>
        <v>0</v>
      </c>
      <c r="AJ75" s="1440"/>
    </row>
    <row r="76" spans="1:36" s="15" customFormat="1" ht="9" customHeight="1">
      <c r="A76" s="485"/>
      <c r="B76" s="486"/>
      <c r="C76" s="487"/>
      <c r="D76" s="467">
        <v>5</v>
      </c>
      <c r="E76" s="468" t="str">
        <f>UPPER(IF($D76="","",VLOOKUP($D76,'ž kvalifikacije žrebna lista'!$A$7:$R$38,3)))</f>
        <v/>
      </c>
      <c r="F76" s="467"/>
      <c r="G76" s="506">
        <f>IF($D76="","",VLOOKUP($D76,'ž kvalifikacije žrebna lista'!$A$7:$R$38,10))</f>
        <v>0</v>
      </c>
      <c r="H76" s="819">
        <f>IF($D76="","",VLOOKUP($D76,'ž kvalifikacije žrebna lista'!$A$7:$R$38,14))</f>
        <v>0</v>
      </c>
      <c r="I76" s="849" t="s">
        <v>7</v>
      </c>
      <c r="J76" s="465"/>
      <c r="K76" s="465"/>
      <c r="L76" s="465"/>
      <c r="M76" s="471"/>
      <c r="N76" s="478" t="s">
        <v>122</v>
      </c>
      <c r="O76" s="477"/>
      <c r="P76" s="478"/>
      <c r="Q76" s="479"/>
      <c r="U76" s="896"/>
      <c r="V76" s="1431">
        <v>32</v>
      </c>
      <c r="W76" s="1431" t="str">
        <f>UPPER(IF($D$69="","",VLOOKUP($D$69,'ž kvalifikacije žrebna lista'!$A$7:$R$38,3)))</f>
        <v/>
      </c>
      <c r="X76" s="1431" t="str">
        <f>PROPER(IF($D$69="","",VLOOKUP($D$69,'ž kvalifikacije žrebna lista'!$A$7:$R$38,4)))</f>
        <v/>
      </c>
      <c r="Y76" s="1433" t="str">
        <f>IF(W76="","",IF($U$68&lt;&gt;$U$69,"",IF(OR($J$69="bb",$J$69=""),"0",$I$67)))</f>
        <v/>
      </c>
      <c r="Z76" s="1433" t="str">
        <f>IF($W$45="","",IF($U$66&lt;&gt;$U$69,"",IF(OR($L$67="bb",$L$67=""),"0",$K$64)))</f>
        <v/>
      </c>
      <c r="AA76" s="1433"/>
      <c r="AB76" s="1433"/>
      <c r="AC76" s="1433"/>
      <c r="AD76" s="1433"/>
      <c r="AE76" s="1450">
        <f t="shared" si="3"/>
        <v>0</v>
      </c>
      <c r="AF76" s="1431" t="str">
        <f>IF($C69="","",'ž kvalifikacije 32'!$C$7)</f>
        <v/>
      </c>
      <c r="AG76" s="1431" t="str">
        <f>UPPER(IF($D$69="","",VLOOKUP($D$69,'ž kvalifikacije žrebna lista'!$A$7:$R$38,3)))</f>
        <v/>
      </c>
      <c r="AH76" s="1431" t="str">
        <f>PROPER(IF($D$69="","",VLOOKUP($D$69,'ž kvalifikacije žrebna lista'!$A$7:$R$38,4)))</f>
        <v/>
      </c>
      <c r="AI76" s="1450">
        <f t="shared" si="4"/>
        <v>0</v>
      </c>
      <c r="AJ76" s="1440"/>
    </row>
    <row r="77" spans="1:36" s="15" customFormat="1" ht="9" customHeight="1">
      <c r="A77" s="464"/>
      <c r="B77" s="465"/>
      <c r="C77" s="466"/>
      <c r="D77" s="467">
        <v>6</v>
      </c>
      <c r="E77" s="468" t="str">
        <f>UPPER(IF($D77="","",VLOOKUP($D77,'ž kvalifikacije žrebna lista'!$A$7:$R$38,3)))</f>
        <v/>
      </c>
      <c r="F77" s="467"/>
      <c r="G77" s="506">
        <f>IF($D77="","",VLOOKUP($D77,'ž kvalifikacije žrebna lista'!$A$7:$R$38,10))</f>
        <v>0</v>
      </c>
      <c r="H77" s="819">
        <f>IF($D77="","",VLOOKUP($D77,'ž kvalifikacije žrebna lista'!$A$7:$R$38,14))</f>
        <v>0</v>
      </c>
      <c r="I77" s="849" t="s">
        <v>8</v>
      </c>
      <c r="J77" s="465"/>
      <c r="K77" s="465"/>
      <c r="L77" s="465"/>
      <c r="M77" s="471"/>
      <c r="N77" s="472" t="s">
        <v>122</v>
      </c>
      <c r="O77" s="473"/>
      <c r="P77" s="473"/>
      <c r="Q77" s="471"/>
      <c r="U77" s="922"/>
      <c r="V77" s="1440"/>
      <c r="W77" s="1440"/>
      <c r="X77" s="1440"/>
      <c r="Y77" s="1433">
        <f>COUNTIF(Y45:Y76,"&gt;0")</f>
        <v>0</v>
      </c>
      <c r="Z77" s="1433">
        <f>COUNTIF(Z45:Z76,"&gt;0")</f>
        <v>0</v>
      </c>
      <c r="AA77" s="1440"/>
      <c r="AB77" s="1440"/>
      <c r="AC77" s="1440"/>
      <c r="AD77" s="1440"/>
      <c r="AE77" s="1433">
        <f>COUNTIF(AE45:AE76,"&gt;0")</f>
        <v>0</v>
      </c>
      <c r="AF77" s="1440"/>
      <c r="AG77" s="1440"/>
      <c r="AH77" s="1440"/>
      <c r="AI77" s="1433">
        <f>COUNTIF(AI45:AI76,"&gt;0")</f>
        <v>0</v>
      </c>
      <c r="AJ77" s="1440"/>
    </row>
    <row r="78" spans="1:36" s="15" customFormat="1" ht="9" customHeight="1">
      <c r="A78" s="464"/>
      <c r="B78" s="465"/>
      <c r="C78" s="488"/>
      <c r="D78" s="467">
        <v>7</v>
      </c>
      <c r="E78" s="468" t="str">
        <f>UPPER(IF($D78="","",VLOOKUP($D78,'ž kvalifikacije žrebna lista'!$A$7:$R$38,3)))</f>
        <v/>
      </c>
      <c r="F78" s="467"/>
      <c r="G78" s="506">
        <f>IF($D78="","",VLOOKUP($D78,'ž kvalifikacije žrebna lista'!$A$7:$R$38,10))</f>
        <v>0</v>
      </c>
      <c r="H78" s="819">
        <f>IF($D78="","",VLOOKUP($D78,'ž kvalifikacije žrebna lista'!$A$7:$R$38,14))</f>
        <v>0</v>
      </c>
      <c r="I78" s="849" t="s">
        <v>9</v>
      </c>
      <c r="J78" s="465"/>
      <c r="K78" s="465"/>
      <c r="L78" s="465"/>
      <c r="M78" s="471"/>
      <c r="N78" s="465" t="s">
        <v>83</v>
      </c>
      <c r="O78" s="470"/>
      <c r="P78" s="1672">
        <f>'vnos podatkov'!$B$10</f>
        <v>0</v>
      </c>
      <c r="Q78" s="1673"/>
      <c r="U78" s="922"/>
      <c r="V78" s="1440"/>
      <c r="W78" s="1440"/>
      <c r="X78" s="1440"/>
      <c r="Y78" s="1440"/>
      <c r="Z78" s="1440"/>
      <c r="AA78" s="1440"/>
      <c r="AB78" s="1440"/>
      <c r="AC78" s="1440"/>
      <c r="AD78" s="1440"/>
      <c r="AE78" s="1440"/>
      <c r="AF78" s="1440"/>
      <c r="AG78" s="1440"/>
      <c r="AH78" s="1440"/>
      <c r="AI78" s="1440"/>
      <c r="AJ78" s="1440"/>
    </row>
    <row r="79" spans="1:36" s="15" customFormat="1" ht="9" customHeight="1">
      <c r="A79" s="490"/>
      <c r="B79" s="478"/>
      <c r="C79" s="491"/>
      <c r="D79" s="492">
        <v>8</v>
      </c>
      <c r="E79" s="476" t="str">
        <f>UPPER(IF($D79="","",VLOOKUP($D79,'ž kvalifikacije žrebna lista'!$A$7:$R$38,3)))</f>
        <v/>
      </c>
      <c r="F79" s="492"/>
      <c r="G79" s="845">
        <f>IF($D79="","",VLOOKUP($D79,'ž kvalifikacije žrebna lista'!$A$7:$R$38,10))</f>
        <v>0</v>
      </c>
      <c r="H79" s="846">
        <f>IF($D79="","",VLOOKUP($D79,'ž kvalifikacije žrebna lista'!$A$7:$R$38,14))</f>
        <v>0</v>
      </c>
      <c r="I79" s="850" t="s">
        <v>10</v>
      </c>
      <c r="J79" s="478" t="s">
        <v>67</v>
      </c>
      <c r="K79" s="478"/>
      <c r="L79" s="478"/>
      <c r="M79" s="479"/>
      <c r="N79" s="478" t="s">
        <v>69</v>
      </c>
      <c r="O79" s="477"/>
      <c r="P79" s="1668">
        <f>'vnos podatkov'!$E$10</f>
        <v>0</v>
      </c>
      <c r="Q79" s="1669"/>
      <c r="U79" s="922"/>
      <c r="V79" s="1440"/>
      <c r="W79" s="1440"/>
      <c r="X79" s="1440"/>
      <c r="Y79" s="1440"/>
      <c r="Z79" s="1440"/>
      <c r="AA79" s="1440"/>
      <c r="AB79" s="1440"/>
      <c r="AC79" s="1440"/>
      <c r="AD79" s="1440"/>
      <c r="AE79" s="1440"/>
      <c r="AF79" s="1440"/>
      <c r="AG79" s="1440"/>
      <c r="AH79" s="1440"/>
      <c r="AI79" s="1440"/>
      <c r="AJ79" s="1440"/>
    </row>
  </sheetData>
  <mergeCells count="7">
    <mergeCell ref="V41:AA41"/>
    <mergeCell ref="P78:Q78"/>
    <mergeCell ref="P79:Q79"/>
    <mergeCell ref="A73:C73"/>
    <mergeCell ref="P71:Q71"/>
    <mergeCell ref="F3:G3"/>
    <mergeCell ref="F4:G4"/>
  </mergeCells>
  <phoneticPr fontId="0" type="noConversion"/>
  <conditionalFormatting sqref="G39 G41 G7 G9 G11 G13 G15 G17 G19 G23 G43 G45 G47 G49 G51 G53 G21 G25 G27 G29 G31 G33 G35 G37 G55 G57 G59 G61 G63 G65 G67 G69">
    <cfRule type="expression" dxfId="433" priority="1" stopIfTrue="1">
      <formula>AND($D7&lt;9,$C7&gt;0)</formula>
    </cfRule>
  </conditionalFormatting>
  <conditionalFormatting sqref="L10 L18 L26 L34 L42 L50 L58 L66 N14 N30 N46 N62 J60 J68 J52 J20 J56 J64 J32 J36 J40 J44 J48 J16 J12 J8 J24 J28">
    <cfRule type="expression" dxfId="432" priority="2" stopIfTrue="1">
      <formula>I8="as"</formula>
    </cfRule>
    <cfRule type="expression" dxfId="431" priority="3" stopIfTrue="1">
      <formula>I8="bs"</formula>
    </cfRule>
  </conditionalFormatting>
  <conditionalFormatting sqref="B7 B9 B11 B13 B15 B17 B19 B21 B23 B25 B27 B29 B31 B33 B35 B37 B39 B41 B43 B45 B47 B49 B51 B53 B55 B57 B59 B61 B63 B65 B67 B69">
    <cfRule type="cellIs" dxfId="430" priority="4" stopIfTrue="1" operator="equal">
      <formula>"QA"</formula>
    </cfRule>
    <cfRule type="cellIs" dxfId="429" priority="5" stopIfTrue="1" operator="equal">
      <formula>"DA"</formula>
    </cfRule>
  </conditionalFormatting>
  <conditionalFormatting sqref="I8 I12 I16 I20 I24 I28 I32 I36 I40 I44 I48 I52 I56 I60 I64 I68 K66 K58 K50 K42 K34 K26 K18 K10">
    <cfRule type="expression" dxfId="428" priority="6" stopIfTrue="1">
      <formula>$N$1="CU"</formula>
    </cfRule>
  </conditionalFormatting>
  <conditionalFormatting sqref="M62">
    <cfRule type="expression" dxfId="427" priority="7" stopIfTrue="1">
      <formula>$N$1="CU"</formula>
    </cfRule>
  </conditionalFormatting>
  <conditionalFormatting sqref="M46 M30 M14">
    <cfRule type="expression" dxfId="426" priority="8" stopIfTrue="1">
      <formula>$N$1="CU"</formula>
    </cfRule>
  </conditionalFormatting>
  <conditionalFormatting sqref="N19 H8 H12 H16 H20 H24 H28 H32 H36 H40 H44 H48 H52 H56 H60 H64 H68 J66 J58 J50 J42 J34 J26 J18 J10">
    <cfRule type="expression" dxfId="425" priority="9" stopIfTrue="1">
      <formula>AND($N$1="CU",H8="Sodnik")</formula>
    </cfRule>
    <cfRule type="expression" dxfId="424" priority="10" stopIfTrue="1">
      <formula>AND($N$1="CU",H8&lt;&gt;"Sodnik",I8&lt;&gt;"")</formula>
    </cfRule>
    <cfRule type="expression" dxfId="423" priority="11" stopIfTrue="1">
      <formula>AND($N$1="CU",H8&lt;&gt;"Sodnik")</formula>
    </cfRule>
  </conditionalFormatting>
  <conditionalFormatting sqref="D9 D11 D13 D67 D17 D19 D25 D27 D29 D65 D33 D35 D41 D43 D45 D61 D49 D51 D57 D59 D53 D37 D21 D69">
    <cfRule type="expression" dxfId="422" priority="12" stopIfTrue="1">
      <formula>$D9&gt;0</formula>
    </cfRule>
  </conditionalFormatting>
  <conditionalFormatting sqref="D7 D15 D23 D31 D39 D47 D55 D63">
    <cfRule type="expression" dxfId="421" priority="13" stopIfTrue="1">
      <formula>$D7&lt;&gt;""</formula>
    </cfRule>
  </conditionalFormatting>
  <dataValidations count="1">
    <dataValidation type="list" allowBlank="1" showInputMessage="1" sqref="N19 H20 H8 H24 H12 H36 H16 H40 H44 H48 H28 H32 H52 H56 H60 H64 H68 J66 J58 J50 J42 J34 J26 J18 J10">
      <formula1>$T$7:$T$16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sheetPr codeName="Sheet152">
    <pageSetUpPr fitToPage="1"/>
  </sheetPr>
  <dimension ref="A1:AW82"/>
  <sheetViews>
    <sheetView showGridLines="0" showZeros="0" workbookViewId="0">
      <selection activeCell="N8" sqref="N8"/>
    </sheetView>
  </sheetViews>
  <sheetFormatPr defaultRowHeight="12.75"/>
  <cols>
    <col min="1" max="2" width="3.285156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8" customWidth="1"/>
    <col min="10" max="10" width="10.7109375" customWidth="1"/>
    <col min="11" max="11" width="2" style="88" customWidth="1"/>
    <col min="12" max="12" width="10.7109375" customWidth="1"/>
    <col min="13" max="13" width="2" style="89" customWidth="1"/>
    <col min="14" max="14" width="10.7109375" customWidth="1"/>
    <col min="15" max="16" width="1.7109375" style="88" customWidth="1"/>
    <col min="17" max="17" width="10.7109375" customWidth="1"/>
    <col min="18" max="18" width="3" style="89" customWidth="1"/>
    <col min="19" max="19" width="4.28515625" style="89" customWidth="1"/>
    <col min="20" max="20" width="2.7109375" style="89" customWidth="1"/>
    <col min="21" max="21" width="4.140625" hidden="1" customWidth="1"/>
    <col min="22" max="22" width="4.5703125" customWidth="1"/>
    <col min="27" max="27" width="10.140625" customWidth="1"/>
    <col min="28" max="28" width="11.5703125" customWidth="1"/>
    <col min="29" max="30" width="9.140625" hidden="1" customWidth="1"/>
    <col min="31" max="31" width="9.85546875" customWidth="1"/>
    <col min="32" max="32" width="2.85546875" customWidth="1"/>
    <col min="33" max="33" width="2.85546875" style="89" hidden="1" customWidth="1"/>
    <col min="34" max="34" width="4" customWidth="1"/>
    <col min="40" max="40" width="10.28515625" hidden="1" customWidth="1"/>
    <col min="41" max="42" width="9.140625" hidden="1" customWidth="1"/>
    <col min="43" max="43" width="10" customWidth="1"/>
    <col min="44" max="44" width="3" customWidth="1"/>
    <col min="45" max="45" width="4" customWidth="1"/>
    <col min="48" max="48" width="9.7109375" customWidth="1"/>
  </cols>
  <sheetData>
    <row r="1" spans="1:49" s="90" customFormat="1" ht="21.75" customHeight="1">
      <c r="A1" s="148">
        <f>'vnos podatkov'!$A$6</f>
        <v>0</v>
      </c>
      <c r="B1" s="50"/>
      <c r="C1" s="91"/>
      <c r="D1" s="91"/>
      <c r="E1" s="91"/>
      <c r="F1" s="91"/>
      <c r="G1" s="91"/>
      <c r="H1" s="149"/>
      <c r="I1" s="92"/>
      <c r="J1" s="79" t="s">
        <v>106</v>
      </c>
      <c r="K1" s="923"/>
      <c r="L1" s="51"/>
      <c r="M1" s="92"/>
      <c r="N1" s="92" t="s">
        <v>332</v>
      </c>
      <c r="O1" s="92"/>
      <c r="P1" s="92"/>
      <c r="Q1" s="91"/>
      <c r="R1" s="92"/>
      <c r="S1" s="980"/>
      <c r="T1" s="980"/>
      <c r="V1" s="906">
        <f>'vnos podatkov'!$A$6</f>
        <v>0</v>
      </c>
      <c r="AG1" s="243"/>
    </row>
    <row r="2" spans="1:49" s="64" customFormat="1">
      <c r="A2" s="941">
        <f>'vnos podatkov'!$A$8</f>
        <v>0</v>
      </c>
      <c r="B2" s="53">
        <f>'vnos podatkov'!$B$8</f>
        <v>0</v>
      </c>
      <c r="C2" s="895">
        <f>'vnos podatkov'!$C$8</f>
        <v>0</v>
      </c>
      <c r="D2" s="53"/>
      <c r="E2" s="53"/>
      <c r="F2" s="93"/>
      <c r="G2" s="67"/>
      <c r="H2" s="67"/>
      <c r="I2" s="94"/>
      <c r="J2" s="79" t="s">
        <v>224</v>
      </c>
      <c r="K2" s="923"/>
      <c r="L2" s="79"/>
      <c r="M2" s="94"/>
      <c r="N2" s="67"/>
      <c r="O2" s="94"/>
      <c r="P2" s="94"/>
      <c r="Q2" s="67"/>
      <c r="R2" s="94"/>
      <c r="S2" s="981"/>
      <c r="T2" s="981"/>
      <c r="V2" s="988">
        <f>'vnos podatkov'!$A$8</f>
        <v>0</v>
      </c>
      <c r="W2" s="861">
        <f>'vnos podatkov'!$B$8</f>
        <v>0</v>
      </c>
      <c r="X2" s="861">
        <f>'vnos podatkov'!$C$8</f>
        <v>0</v>
      </c>
      <c r="Y2" s="987">
        <f>'vnos podatkov'!$A$10</f>
        <v>0</v>
      </c>
      <c r="AG2" s="89"/>
    </row>
    <row r="3" spans="1:49" s="16" customFormat="1" ht="11.25">
      <c r="A3" s="42" t="s">
        <v>388</v>
      </c>
      <c r="B3" s="42"/>
      <c r="C3" s="42"/>
      <c r="D3" s="42" t="s">
        <v>68</v>
      </c>
      <c r="E3" s="42"/>
      <c r="F3" s="42" t="s">
        <v>76</v>
      </c>
      <c r="G3" s="42"/>
      <c r="H3" s="42"/>
      <c r="I3" s="95"/>
      <c r="J3" s="153" t="s">
        <v>123</v>
      </c>
      <c r="K3" s="993"/>
      <c r="L3" s="41" t="s">
        <v>83</v>
      </c>
      <c r="M3" s="993"/>
      <c r="N3" s="153" t="s">
        <v>499</v>
      </c>
      <c r="O3" s="95"/>
      <c r="P3" s="95"/>
      <c r="Q3" s="42"/>
      <c r="R3" s="43" t="s">
        <v>69</v>
      </c>
      <c r="S3" s="982"/>
      <c r="T3" s="982"/>
      <c r="V3" s="904" t="s">
        <v>363</v>
      </c>
      <c r="W3" s="907"/>
      <c r="X3" s="908"/>
      <c r="Y3" s="909"/>
      <c r="Z3" s="867"/>
      <c r="AA3" s="872"/>
      <c r="AB3" s="872"/>
      <c r="AC3" s="872"/>
      <c r="AD3" s="872"/>
      <c r="AE3" s="56"/>
      <c r="AG3" s="982"/>
      <c r="AH3" s="1435" t="s">
        <v>418</v>
      </c>
      <c r="AI3" s="1431"/>
      <c r="AJ3" s="1431"/>
      <c r="AK3" s="1447"/>
      <c r="AL3" s="1433"/>
      <c r="AM3" s="1433"/>
      <c r="AN3" s="1433"/>
      <c r="AO3" s="1433"/>
      <c r="AP3" s="1433"/>
      <c r="AQ3" s="1445"/>
      <c r="AR3" s="1436"/>
      <c r="AS3" s="1435" t="s">
        <v>419</v>
      </c>
      <c r="AT3" s="1436"/>
      <c r="AU3" s="1436"/>
      <c r="AV3" s="1436"/>
      <c r="AW3" s="1436"/>
    </row>
    <row r="4" spans="1:49" s="27" customFormat="1" ht="11.25" customHeight="1" thickBot="1">
      <c r="A4" s="1375">
        <f>'vnos podatkov'!$D$8</f>
        <v>0</v>
      </c>
      <c r="B4" s="1375"/>
      <c r="C4" s="1375"/>
      <c r="D4" s="1375">
        <f>'vnos podatkov'!$A$10</f>
        <v>0</v>
      </c>
      <c r="E4" s="624"/>
      <c r="F4" s="624">
        <f>'vnos podatkov'!$C$10</f>
        <v>0</v>
      </c>
      <c r="G4" s="1380"/>
      <c r="H4" s="624"/>
      <c r="I4" s="1376"/>
      <c r="J4" s="1377">
        <f>'vnos podatkov'!$D$10</f>
        <v>0</v>
      </c>
      <c r="K4" s="1376"/>
      <c r="L4" s="1378">
        <f>'vnos podatkov'!$B$10</f>
        <v>0</v>
      </c>
      <c r="M4" s="1427"/>
      <c r="N4" s="1426">
        <f>COUNTIF(D7:D69,"&gt;0")</f>
        <v>0</v>
      </c>
      <c r="O4" s="1376"/>
      <c r="P4" s="1376"/>
      <c r="Q4" s="624"/>
      <c r="R4" s="1381">
        <f>'vnos podatkov'!$E$10</f>
        <v>0</v>
      </c>
      <c r="S4" s="983"/>
      <c r="T4" s="983"/>
      <c r="V4" s="863"/>
      <c r="W4" s="863"/>
      <c r="X4" s="863"/>
      <c r="Y4" s="866"/>
      <c r="Z4" s="866"/>
      <c r="AA4" s="866"/>
      <c r="AB4" s="866"/>
      <c r="AC4" s="866"/>
      <c r="AD4" s="866"/>
      <c r="AE4" s="866"/>
      <c r="AG4" s="983"/>
      <c r="AH4" s="1435"/>
      <c r="AI4" s="1435"/>
      <c r="AJ4" s="1435"/>
      <c r="AK4" s="1437"/>
      <c r="AL4" s="1437"/>
      <c r="AM4" s="1437"/>
      <c r="AN4" s="1437"/>
      <c r="AO4" s="1437"/>
      <c r="AP4" s="1437"/>
      <c r="AQ4" s="1437"/>
      <c r="AR4" s="1435"/>
      <c r="AS4" s="1435"/>
      <c r="AT4" s="1435"/>
      <c r="AU4" s="1435"/>
      <c r="AV4" s="1435"/>
      <c r="AW4" s="1435"/>
    </row>
    <row r="5" spans="1:49" s="16" customFormat="1" ht="11.25">
      <c r="A5" s="484"/>
      <c r="B5" s="467" t="s">
        <v>84</v>
      </c>
      <c r="C5" s="467" t="s">
        <v>126</v>
      </c>
      <c r="D5" s="467" t="s">
        <v>96</v>
      </c>
      <c r="E5" s="467" t="s">
        <v>71</v>
      </c>
      <c r="F5" s="489" t="s">
        <v>72</v>
      </c>
      <c r="G5" s="489"/>
      <c r="H5" s="489" t="s">
        <v>76</v>
      </c>
      <c r="I5" s="489"/>
      <c r="J5" s="467" t="s">
        <v>134</v>
      </c>
      <c r="K5" s="503"/>
      <c r="L5" s="467" t="s">
        <v>86</v>
      </c>
      <c r="M5" s="503"/>
      <c r="N5" s="467" t="s">
        <v>108</v>
      </c>
      <c r="O5" s="503"/>
      <c r="P5" s="503"/>
      <c r="Q5" s="467"/>
      <c r="R5" s="470"/>
      <c r="S5" s="982"/>
      <c r="T5" s="982"/>
      <c r="V5" s="854" t="s">
        <v>353</v>
      </c>
      <c r="W5" s="620" t="s">
        <v>71</v>
      </c>
      <c r="X5" s="860" t="s">
        <v>72</v>
      </c>
      <c r="Y5" s="867" t="s">
        <v>352</v>
      </c>
      <c r="Z5" s="403" t="s">
        <v>103</v>
      </c>
      <c r="AA5" s="403" t="s">
        <v>370</v>
      </c>
      <c r="AB5" s="403" t="s">
        <v>371</v>
      </c>
      <c r="AC5" s="403"/>
      <c r="AD5" s="403"/>
      <c r="AE5" s="1005" t="s">
        <v>355</v>
      </c>
      <c r="AG5" s="982"/>
      <c r="AH5" s="1436" t="s">
        <v>353</v>
      </c>
      <c r="AI5" s="1431" t="s">
        <v>71</v>
      </c>
      <c r="AJ5" s="1431" t="s">
        <v>72</v>
      </c>
      <c r="AK5" s="1433" t="s">
        <v>352</v>
      </c>
      <c r="AL5" s="1433" t="s">
        <v>103</v>
      </c>
      <c r="AM5" s="1433" t="s">
        <v>86</v>
      </c>
      <c r="AN5" s="1433" t="s">
        <v>368</v>
      </c>
      <c r="AO5" s="1433"/>
      <c r="AP5" s="1433"/>
      <c r="AQ5" s="1437" t="s">
        <v>355</v>
      </c>
      <c r="AR5" s="1436"/>
      <c r="AS5" s="1436" t="s">
        <v>353</v>
      </c>
      <c r="AT5" s="1431" t="s">
        <v>71</v>
      </c>
      <c r="AU5" s="1431" t="s">
        <v>72</v>
      </c>
      <c r="AV5" s="1437" t="s">
        <v>355</v>
      </c>
      <c r="AW5" s="1436"/>
    </row>
    <row r="6" spans="1:49" s="16" customFormat="1" ht="3.75" customHeight="1" thickBot="1">
      <c r="A6" s="499"/>
      <c r="B6" s="96"/>
      <c r="C6" s="56"/>
      <c r="D6" s="96"/>
      <c r="E6" s="97"/>
      <c r="F6" s="97"/>
      <c r="G6" s="98"/>
      <c r="H6" s="97"/>
      <c r="I6" s="99"/>
      <c r="J6" s="96"/>
      <c r="K6" s="99"/>
      <c r="L6" s="96"/>
      <c r="M6" s="99"/>
      <c r="N6" s="96"/>
      <c r="O6" s="99"/>
      <c r="P6" s="99"/>
      <c r="Q6" s="96"/>
      <c r="R6" s="100"/>
      <c r="S6" s="982"/>
      <c r="T6" s="982"/>
      <c r="V6" s="875"/>
      <c r="W6" s="876"/>
      <c r="X6" s="877"/>
      <c r="Y6" s="878"/>
      <c r="Z6" s="879"/>
      <c r="AA6" s="879"/>
      <c r="AB6" s="879"/>
      <c r="AC6" s="879"/>
      <c r="AD6" s="879"/>
      <c r="AE6" s="1006"/>
      <c r="AG6" s="982"/>
      <c r="AH6" s="1436"/>
      <c r="AI6" s="1431"/>
      <c r="AJ6" s="1431"/>
      <c r="AK6" s="1433"/>
      <c r="AL6" s="1433"/>
      <c r="AM6" s="1433"/>
      <c r="AN6" s="1433"/>
      <c r="AO6" s="1433"/>
      <c r="AP6" s="1433"/>
      <c r="AQ6" s="1448"/>
      <c r="AR6" s="1436"/>
      <c r="AS6" s="1436"/>
      <c r="AT6" s="1431"/>
      <c r="AU6" s="1431"/>
      <c r="AV6" s="1448"/>
      <c r="AW6" s="1436"/>
    </row>
    <row r="7" spans="1:49" s="33" customFormat="1" ht="9" customHeight="1">
      <c r="A7" s="500" t="s">
        <v>3</v>
      </c>
      <c r="B7" s="103" t="str">
        <f>UPPER(IF($D7="","",VLOOKUP($D7,'ž kvalifikacije žrebna lista'!$A$7:$R$70,17)))</f>
        <v/>
      </c>
      <c r="C7" s="103" t="str">
        <f>UPPER(IF($D7="","",VLOOKUP($D7,'ž kvalifikacije žrebna lista'!$A$7:$R$70,2)))</f>
        <v/>
      </c>
      <c r="D7" s="102"/>
      <c r="E7" s="103" t="str">
        <f>UPPER(IF($D7="","",VLOOKUP($D7,'ž kvalifikacije žrebna lista'!$A$7:$R$70,3)))</f>
        <v/>
      </c>
      <c r="F7" s="103" t="str">
        <f>UPPER(IF($D7="","",VLOOKUP($D7,'ž kvalifikacije žrebna lista'!$A$7:$R$70,4)))</f>
        <v/>
      </c>
      <c r="G7" s="103"/>
      <c r="H7" s="103" t="str">
        <f>UPPER(IF($D7="","",VLOOKUP($D7,'ž kvalifikacije žrebna lista'!$A$7:$R$70,5)))</f>
        <v/>
      </c>
      <c r="I7" s="132"/>
      <c r="J7" s="116" t="str">
        <f>UPPER(IF(OR(I8="a",I8="as"),E7,IF(OR(I8="b",I8="bs"),E8,)))</f>
        <v/>
      </c>
      <c r="K7" s="994">
        <f>IF(OR(I8="a",I8="as"),T7,IF(OR(I8="b",I8="bs"),T8,))</f>
        <v>0</v>
      </c>
      <c r="L7" s="122"/>
      <c r="M7" s="937"/>
      <c r="N7" s="122"/>
      <c r="O7" s="122"/>
      <c r="P7" s="122"/>
      <c r="Q7" s="122"/>
      <c r="R7" s="122"/>
      <c r="S7" s="982" t="str">
        <f>IF(OR(I8="a",I8="as"),C7,IF(OR(I8="b",I8="bs"),C8,""))</f>
        <v/>
      </c>
      <c r="T7" s="982" t="str">
        <f>IF($D7="","",VLOOKUP($D7,'ž kvalifikacije žrebna lista'!$A$7:$R$38,14))</f>
        <v/>
      </c>
      <c r="U7" s="110" t="str">
        <f>'glavni sodniki'!P21</f>
        <v>Sodnik</v>
      </c>
      <c r="V7" s="620">
        <v>1</v>
      </c>
      <c r="W7" s="620" t="str">
        <f>UPPER(IF($D7="","",VLOOKUP($D7,'ž kvalifikacije žrebna lista'!$A$7:$R$78,3)))</f>
        <v/>
      </c>
      <c r="X7" s="620" t="str">
        <f>PROPER(IF($D7="","",VLOOKUP($D7,'ž kvalifikacije žrebna lista'!$A$7:$R$78,4)))</f>
        <v/>
      </c>
      <c r="Y7" s="929" t="str">
        <f t="shared" ref="Y7:Y38" si="0">IF(W7="","",IF($R$65=1,6,IF($R$65=2,4,IF($R$65=3,2))))</f>
        <v/>
      </c>
      <c r="Z7" s="900" t="str">
        <f>IF($W7="","",IF(AND($R$65=1,$S7=$C7),3,IF(AND($R$65=2,$S7=$C7),2,IF(AND($R$65=3,$S7=$C$7),1,""))))</f>
        <v/>
      </c>
      <c r="AA7" s="900" t="str">
        <f>IF($W7="","",IF(AND($R$65=1,$S7=$C7,$S8=$S7),3,IF(AND($R$65=2,$S7=$C7,$S8=$S7),2,IF(AND($R$65=3,$S7=$C7,$S8=$S7),1,""))))</f>
        <v/>
      </c>
      <c r="AB7" s="403" t="str">
        <f>IF($W7="","",IF(AND($R$65=1,$S$10=$S$8,$S7=$C7,$S8=$S7),3,IF(AND($R$65=2,$S$10=$S$8,$S7=$C7,$S8=$S7),2,IF(AND($R$65=3,$S$10=$S$8,$S7=$C7,$S8=$S7),1,""))))</f>
        <v/>
      </c>
      <c r="AC7" s="403"/>
      <c r="AD7" s="403"/>
      <c r="AE7" s="1007">
        <f>IF($C$2="B turnir",SUM(Y7:AD7)*0.1,SUM(Y7:AD7))</f>
        <v>0</v>
      </c>
      <c r="AG7" s="982" t="str">
        <f>IF($D7="","",VLOOKUP($D7,'m kvalifikacije žrebna lista'!$A$7:$R$38,14))</f>
        <v/>
      </c>
      <c r="AH7" s="1431">
        <v>1</v>
      </c>
      <c r="AI7" s="1431" t="str">
        <f>UPPER(IF($D7="","",VLOOKUP($D7,'ž kvalifikacije žrebna lista'!$A$7:$R$78,3)))</f>
        <v/>
      </c>
      <c r="AJ7" s="1431" t="str">
        <f>PROPER(IF($D7="","",VLOOKUP($D7,'ž kvalifikacije žrebna lista'!$A$7:$R$78,4)))</f>
        <v/>
      </c>
      <c r="AK7" s="1449" t="str">
        <f>IF($W$7="","",IF($S7&lt;&gt;$C7,"",IF(OR($J8="bb",$J8=""),"0",$T8)))</f>
        <v/>
      </c>
      <c r="AL7" s="1438" t="str">
        <f>IF($W$7="","",IF($S$8&lt;&gt;$C7,"",IF(OR($L$9="bb",$L$9=""),"0",$K9)))</f>
        <v/>
      </c>
      <c r="AM7" s="1438" t="str">
        <f>IF($W$7="","",IF($S$10&lt;&gt;$C7,"",IF(OR($N$11="bb",$N$11=""),"0",$M$12)))</f>
        <v/>
      </c>
      <c r="AN7" s="1433" t="str">
        <f>IF($W7="","",IF(AND($R$65=1,$S$10=$S$8,$S7=$C7,$S8=$S7),0.3,IF(AND($R$65=2,$S$10=$S$8,$S7=$C7,$S8=$S7),0.2,IF(AND($R$65=3,$S$10=$S$8,$S7=$C7,$S8=$S7),0.1,"0"))))</f>
        <v/>
      </c>
      <c r="AO7" s="1433"/>
      <c r="AP7" s="1433"/>
      <c r="AQ7" s="1450">
        <f>IF($C$2="A turnir",SUM(AK7:AP7),SUM(AK7:AP7)*0.1)</f>
        <v>0</v>
      </c>
      <c r="AR7" s="1430"/>
      <c r="AS7" s="1431">
        <v>1</v>
      </c>
      <c r="AT7" s="1431" t="str">
        <f>UPPER(IF($D7="","",VLOOKUP($D7,'ž kvalifikacije žrebna lista'!$A$7:$R$78,3)))</f>
        <v/>
      </c>
      <c r="AU7" s="1431" t="str">
        <f>PROPER(IF($D7="","",VLOOKUP($D7,'ž kvalifikacije žrebna lista'!$A$7:$R$78,4)))</f>
        <v/>
      </c>
      <c r="AV7" s="1450">
        <f>SUM(AE7,AQ7)</f>
        <v>0</v>
      </c>
      <c r="AW7" s="1430"/>
    </row>
    <row r="8" spans="1:49" s="33" customFormat="1" ht="9" customHeight="1">
      <c r="A8" s="504" t="s">
        <v>4</v>
      </c>
      <c r="B8" s="101" t="str">
        <f>UPPER(IF($D8="","",VLOOKUP($D8,'ž kvalifikacije žrebna lista'!$A$7:$R$70,17)))</f>
        <v/>
      </c>
      <c r="C8" s="101" t="str">
        <f>UPPER(IF($D8="","",VLOOKUP($D8,'ž kvalifikacije žrebna lista'!$A$7:$R$70,2)))</f>
        <v/>
      </c>
      <c r="D8" s="102"/>
      <c r="E8" s="118" t="str">
        <f>UPPER(IF($D8="","",VLOOKUP($D8,'ž kvalifikacije žrebna lista'!$A$7:$R$70,3)))</f>
        <v/>
      </c>
      <c r="F8" s="118" t="str">
        <f>UPPER(IF($D8="","",VLOOKUP($D8,'ž kvalifikacije žrebna lista'!$A$7:$R$70,4)))</f>
        <v/>
      </c>
      <c r="G8" s="118"/>
      <c r="H8" s="118" t="str">
        <f>UPPER(IF($D8="","",VLOOKUP($D8,'ž kvalifikacije žrebna lista'!$A$7:$R$70,5)))</f>
        <v/>
      </c>
      <c r="I8" s="133"/>
      <c r="J8" s="1404"/>
      <c r="K8" s="115"/>
      <c r="L8" s="116" t="str">
        <f>UPPER(IF(OR(K8="a",K8="as"),J7,IF(OR(K8="b",K8="bs"),J9,)))</f>
        <v/>
      </c>
      <c r="M8" s="994">
        <f>IF(OR(K8="a",K8="as"),K7,IF(OR(K8="b",K8="bs"),K9,))</f>
        <v>0</v>
      </c>
      <c r="N8" s="122"/>
      <c r="O8" s="122"/>
      <c r="P8" s="122"/>
      <c r="Q8" s="122"/>
      <c r="R8" s="122"/>
      <c r="S8" s="982" t="str">
        <f>IF(OR(K8="a",K8="as"),S7,IF(OR(K8="b",K8="bs"),S9,""))</f>
        <v/>
      </c>
      <c r="T8" s="982" t="str">
        <f>IF($D8="","",VLOOKUP($D8,'ž kvalifikacije žrebna lista'!$A$7:$R$38,14))</f>
        <v/>
      </c>
      <c r="U8" s="117" t="str">
        <f>'glavni sodniki'!P22</f>
        <v xml:space="preserve"> </v>
      </c>
      <c r="V8" s="886">
        <v>2</v>
      </c>
      <c r="W8" s="887" t="str">
        <f>UPPER(IF($D8="","",VLOOKUP($D8,'ž kvalifikacije žrebna lista'!$A$7:$R$78,3)))</f>
        <v/>
      </c>
      <c r="X8" s="887" t="str">
        <f>PROPER(IF($D8="","",VLOOKUP($D8,'ž kvalifikacije žrebna lista'!$A$7:$R$78,4)))</f>
        <v/>
      </c>
      <c r="Y8" s="888" t="str">
        <f t="shared" si="0"/>
        <v/>
      </c>
      <c r="Z8" s="902" t="str">
        <f>IF($W8="","",IF(AND($R$65=1,$S7=$C8),3,IF(AND($R$65=2,$S7=$C8),2,IF(AND($R$65=3,$S7=$C8),1,""))))</f>
        <v/>
      </c>
      <c r="AA8" s="902" t="str">
        <f>IF($W8="","",IF(AND($R$65=1,$S7=$S8,$S8=$C8),3,IF(AND($R$65=2,$S7=$C8,$S7=$S8),2,IF(AND($R$65=3,$S8=$C8,$S7=$S8),1,""))))</f>
        <v/>
      </c>
      <c r="AB8" s="888" t="str">
        <f>IF($W8="","",IF(AND($R$65=1,$S$10=$S$8,$S8=$S7,$S7=$C8),3,IF(AND($R$65=2,$S$10=$S$8,$S8=$S7,$S7=$C8),2,IF(AND($R$65=3,$S$10=$S$8,$S8=$S7,$S7=$C8),1,""))))</f>
        <v/>
      </c>
      <c r="AC8" s="888"/>
      <c r="AD8" s="888"/>
      <c r="AE8" s="1008">
        <f t="shared" ref="AE8:AE70" si="1">IF($C$2="B turnir",SUM(Y8:AD8)*0.1,SUM(Y8:AD8))</f>
        <v>0</v>
      </c>
      <c r="AG8" s="982" t="str">
        <f>IF($D8="","",VLOOKUP($D8,'m kvalifikacije žrebna lista'!$A$7:$R$38,14))</f>
        <v/>
      </c>
      <c r="AH8" s="1431">
        <v>2</v>
      </c>
      <c r="AI8" s="1451" t="str">
        <f>UPPER(IF($D8="","",VLOOKUP($D8,'ž kvalifikacije žrebna lista'!$A$7:$R$78,3)))</f>
        <v/>
      </c>
      <c r="AJ8" s="1451" t="str">
        <f>PROPER(IF($D8="","",VLOOKUP($D8,'ž kvalifikacije žrebna lista'!$A$7:$R$78,4)))</f>
        <v/>
      </c>
      <c r="AK8" s="1438" t="str">
        <f>IF($W$8="","",IF($S7&lt;&gt;$C8,"",IF(OR($J8="bb",$J8=""),"0",$T7)))</f>
        <v/>
      </c>
      <c r="AL8" s="1438" t="str">
        <f>IF($W$8="","",IF($S$8&lt;&gt;$C8,"",IF(OR($L$9="bb",$L$9=""),"0",$K9)))</f>
        <v/>
      </c>
      <c r="AM8" s="1438" t="str">
        <f>IF($W$8="","",IF($S$10&lt;&gt;$C8,"",IF(OR($N$11="bb",$N$11=""),"0",$M$12)))</f>
        <v/>
      </c>
      <c r="AN8" s="1433" t="str">
        <f>IF($W8="","",IF(AND($R$65=1,$S$10=$S$8,$S8=$S7,$S7=$C8),0.3,IF(AND($R$65=2,$S$10=$S$8,$S8=$S7,$S7=$C8),0.2,IF(AND($R$65=3,$S$10=$S$8,$S8=$S7,$S7=$C8),0.1,"0"))))</f>
        <v/>
      </c>
      <c r="AO8" s="1433"/>
      <c r="AP8" s="1433"/>
      <c r="AQ8" s="1450">
        <f t="shared" ref="AQ8:AQ70" si="2">IF($C$2="A turnir",SUM(AK8:AP8),SUM(AK8:AP8)*0.1)</f>
        <v>0</v>
      </c>
      <c r="AR8" s="1430"/>
      <c r="AS8" s="1431">
        <v>2</v>
      </c>
      <c r="AT8" s="1451" t="str">
        <f>UPPER(IF($D8="","",VLOOKUP($D8,'ž kvalifikacije žrebna lista'!$A$7:$R$78,3)))</f>
        <v/>
      </c>
      <c r="AU8" s="1451" t="str">
        <f>PROPER(IF($D8="","",VLOOKUP($D8,'ž kvalifikacije žrebna lista'!$A$7:$R$78,4)))</f>
        <v/>
      </c>
      <c r="AV8" s="1450">
        <f t="shared" ref="AV8:AV70" si="3">SUM(AE8,AQ8)</f>
        <v>0</v>
      </c>
      <c r="AW8" s="1430"/>
    </row>
    <row r="9" spans="1:49" s="33" customFormat="1" ht="9" customHeight="1">
      <c r="A9" s="501" t="s">
        <v>5</v>
      </c>
      <c r="B9" s="101" t="str">
        <f>UPPER(IF($D9="","",VLOOKUP($D9,'ž kvalifikacije žrebna lista'!$A$7:$R$70,17)))</f>
        <v/>
      </c>
      <c r="C9" s="101" t="str">
        <f>UPPER(IF($D9="","",VLOOKUP($D9,'ž kvalifikacije žrebna lista'!$A$7:$R$70,2)))</f>
        <v/>
      </c>
      <c r="D9" s="102"/>
      <c r="E9" s="118" t="str">
        <f>UPPER(IF($D9="","",VLOOKUP($D9,'ž kvalifikacije žrebna lista'!$A$7:$R$70,3)))</f>
        <v/>
      </c>
      <c r="F9" s="118" t="str">
        <f>UPPER(IF($D9="","",VLOOKUP($D9,'ž kvalifikacije žrebna lista'!$A$7:$R$70,4)))</f>
        <v/>
      </c>
      <c r="G9" s="118"/>
      <c r="H9" s="118" t="str">
        <f>UPPER(IF($D9="","",VLOOKUP($D9,'ž kvalifikacije žrebna lista'!$A$7:$R$70,5)))</f>
        <v/>
      </c>
      <c r="I9" s="132"/>
      <c r="J9" s="116" t="str">
        <f>UPPER(IF(OR(I10="a",I10="as"),E9,IF(OR(I10="b",I10="bs"),E10,)))</f>
        <v/>
      </c>
      <c r="K9" s="995">
        <f>IF(OR(I10="a",I10="as"),T9,IF(OR(I10="b",I10="bs"),T10,))</f>
        <v>0</v>
      </c>
      <c r="L9" s="1404"/>
      <c r="M9" s="936"/>
      <c r="N9" s="122"/>
      <c r="O9" s="122"/>
      <c r="P9" s="122"/>
      <c r="Q9" s="122"/>
      <c r="R9" s="122"/>
      <c r="S9" s="982" t="str">
        <f>IF(OR(I10="a",I10="as"),C9,IF(OR(I10="b",I10="bs"),C10,""))</f>
        <v/>
      </c>
      <c r="T9" s="982" t="str">
        <f>IF($D9="","",VLOOKUP($D9,'ž kvalifikacije žrebna lista'!$A$7:$R$38,14))</f>
        <v/>
      </c>
      <c r="U9" s="117" t="str">
        <f>'glavni sodniki'!P23</f>
        <v xml:space="preserve"> </v>
      </c>
      <c r="V9" s="620">
        <v>3</v>
      </c>
      <c r="W9" s="620" t="str">
        <f>UPPER(IF($D9="","",VLOOKUP($D9,'ž kvalifikacije žrebna lista'!$A$7:$R$78,3)))</f>
        <v/>
      </c>
      <c r="X9" s="620" t="str">
        <f>PROPER(IF($D9="","",VLOOKUP($D9,'ž kvalifikacije žrebna lista'!$A$7:$R$78,4)))</f>
        <v/>
      </c>
      <c r="Y9" s="403" t="str">
        <f t="shared" si="0"/>
        <v/>
      </c>
      <c r="Z9" s="903" t="str">
        <f>IF($W9="","",IF(AND($R$65=1,$S9=$C9),3,IF(AND($R$65=2,$S9=$C9),2,IF(AND($R$65=3,$S9=$C9),1,""))))</f>
        <v/>
      </c>
      <c r="AA9" s="900" t="str">
        <f>IF($W9="","",IF(AND($R$65=1,$S8=$S9,$S9=$C9),3,IF(AND($R$65=2,$S8=$C9,$S8=$S9),2,IF(AND($R$65=3,$S9=$C9,$S8=$S9),1,""))))</f>
        <v/>
      </c>
      <c r="AB9" s="403" t="str">
        <f>IF($W9="","",IF(AND($R$65=1,$S$10=$S$8,$S8=$S9,$S9=$C9),3,IF(AND($R$65=2,$S$10=$S$8,$S8=$C9,$S8=$S9),2,IF(AND($R$65=3,$S$10=$S$8,$S9=$C9,$S8=$S9),1,""))))</f>
        <v/>
      </c>
      <c r="AC9" s="403"/>
      <c r="AD9" s="403"/>
      <c r="AE9" s="1007">
        <f t="shared" si="1"/>
        <v>0</v>
      </c>
      <c r="AG9" s="982" t="str">
        <f>IF($D9="","",VLOOKUP($D9,'m kvalifikacije žrebna lista'!$A$7:$R$38,14))</f>
        <v/>
      </c>
      <c r="AH9" s="1431">
        <v>3</v>
      </c>
      <c r="AI9" s="1431" t="str">
        <f>UPPER(IF($D9="","",VLOOKUP($D9,'ž kvalifikacije žrebna lista'!$A$7:$R$78,3)))</f>
        <v/>
      </c>
      <c r="AJ9" s="1431" t="str">
        <f>PROPER(IF($D9="","",VLOOKUP($D9,'ž kvalifikacije žrebna lista'!$A$7:$R$78,4)))</f>
        <v/>
      </c>
      <c r="AK9" s="1438" t="str">
        <f>IF($W$9="","",IF($S9&lt;&gt;$C9,"",IF(OR($J10="bb",$J10=""),"0",$T10)))</f>
        <v/>
      </c>
      <c r="AL9" s="1438" t="str">
        <f>IF($W$9="","",IF($S$8&lt;&gt;$C9,"",IF(OR($L$9="bb",$L$9=""),"0",$K7)))</f>
        <v/>
      </c>
      <c r="AM9" s="1438" t="str">
        <f>IF($W$9="","",IF($S$10&lt;&gt;$C9,"",IF(OR($N$11="bb",$N$11=""),"0",$M$12)))</f>
        <v/>
      </c>
      <c r="AN9" s="1433" t="str">
        <f>IF($W9="","",IF(AND($R$65=1,$S$10=$S$8,$S8=$S9,$S9=$C9),0.3,IF(AND($R$65=2,$S$10=$S$8,$S8=$C9,$S8=$S9),0.2,IF(AND($R$65=3,$S$10=$S$8,$S9=$C9,$S8=$S9),0.1,"0"))))</f>
        <v/>
      </c>
      <c r="AO9" s="1433"/>
      <c r="AP9" s="1433"/>
      <c r="AQ9" s="1450">
        <f t="shared" si="2"/>
        <v>0</v>
      </c>
      <c r="AR9" s="1430"/>
      <c r="AS9" s="1431">
        <v>3</v>
      </c>
      <c r="AT9" s="1431" t="str">
        <f>UPPER(IF($D9="","",VLOOKUP($D9,'ž kvalifikacije žrebna lista'!$A$7:$R$78,3)))</f>
        <v/>
      </c>
      <c r="AU9" s="1431" t="str">
        <f>PROPER(IF($D9="","",VLOOKUP($D9,'ž kvalifikacije žrebna lista'!$A$7:$R$78,4)))</f>
        <v/>
      </c>
      <c r="AV9" s="1450">
        <f t="shared" si="3"/>
        <v>0</v>
      </c>
      <c r="AW9" s="1430"/>
    </row>
    <row r="10" spans="1:49" s="33" customFormat="1" ht="9" customHeight="1">
      <c r="A10" s="501" t="s">
        <v>6</v>
      </c>
      <c r="B10" s="101" t="str">
        <f>UPPER(IF($D10="","",VLOOKUP($D10,'ž kvalifikacije žrebna lista'!$A$7:$R$70,17)))</f>
        <v/>
      </c>
      <c r="C10" s="101" t="str">
        <f>UPPER(IF($D10="","",VLOOKUP($D10,'ž kvalifikacije žrebna lista'!$A$7:$R$70,2)))</f>
        <v/>
      </c>
      <c r="D10" s="102"/>
      <c r="E10" s="118" t="str">
        <f>UPPER(IF($D10="","",VLOOKUP($D10,'ž kvalifikacije žrebna lista'!$A$7:$R$70,3)))</f>
        <v/>
      </c>
      <c r="F10" s="118" t="str">
        <f>UPPER(IF($D10="","",VLOOKUP($D10,'ž kvalifikacije žrebna lista'!$A$7:$R$70,4)))</f>
        <v/>
      </c>
      <c r="G10" s="118"/>
      <c r="H10" s="118" t="str">
        <f>UPPER(IF($D10="","",VLOOKUP($D10,'ž kvalifikacije žrebna lista'!$A$7:$R$70,5)))</f>
        <v/>
      </c>
      <c r="I10" s="133"/>
      <c r="J10" s="1404"/>
      <c r="K10" s="937"/>
      <c r="L10" s="114" t="s">
        <v>151</v>
      </c>
      <c r="M10" s="120"/>
      <c r="N10" s="116" t="str">
        <f>UPPER(IF(OR(M10="a",M10="as"),L8,IF(OR(M10="b",M10="bs"),L12,)))</f>
        <v/>
      </c>
      <c r="O10" s="121"/>
      <c r="P10" s="159"/>
      <c r="Q10" s="122"/>
      <c r="R10" s="122"/>
      <c r="S10" s="982" t="str">
        <f>IF(OR(M10="a",M10="as"),S8,IF(OR(M10="b",M10="bs"),S12,""))</f>
        <v/>
      </c>
      <c r="T10" s="982" t="str">
        <f>IF($D10="","",VLOOKUP($D10,'ž kvalifikacije žrebna lista'!$A$7:$R$38,14))</f>
        <v/>
      </c>
      <c r="U10" s="117" t="str">
        <f>'glavni sodniki'!P24</f>
        <v xml:space="preserve"> </v>
      </c>
      <c r="V10" s="886">
        <v>4</v>
      </c>
      <c r="W10" s="886" t="str">
        <f>UPPER(IF($D10="","",VLOOKUP($D10,'ž kvalifikacije žrebna lista'!$A$7:$R$78,3)))</f>
        <v/>
      </c>
      <c r="X10" s="886" t="str">
        <f>PROPER(IF($D10="","",VLOOKUP($D10,'ž kvalifikacije žrebna lista'!$A$7:$R$78,4)))</f>
        <v/>
      </c>
      <c r="Y10" s="888" t="str">
        <f t="shared" si="0"/>
        <v/>
      </c>
      <c r="Z10" s="902" t="str">
        <f>IF($W10="","",IF(AND($R$65=1,$S9=$C10),3,IF(AND($R$65=2,$S9=$C10),2,IF(AND($R$65=3,$S9=$C10),1,""))))</f>
        <v/>
      </c>
      <c r="AA10" s="902" t="str">
        <f>IF($W10="","",IF(AND($R$65=1,$S$8=$S$9,$S$9=$C$10),3,IF(AND($R$65=2,$S$8=$S$9,$S$9=$C$10),2,IF(AND($R$65=3,$S$8=$S$9,$S$9=$C$10),1,""))))</f>
        <v/>
      </c>
      <c r="AB10" s="888" t="str">
        <f>IF($W10="","",IF(AND($R$65=1,$S$10=$S$8,$S$8=$S$9,$S$9=$C$10),3,IF(AND($R$65=2,$S$10=$S$8,$S$8=$S$9,$S$9=$C$10),2,IF(AND($R$65=3,$S$10=$S$8,$S$8=$S$9,$S$9=$C$10),1,""))))</f>
        <v/>
      </c>
      <c r="AC10" s="888"/>
      <c r="AD10" s="888"/>
      <c r="AE10" s="1008">
        <f t="shared" si="1"/>
        <v>0</v>
      </c>
      <c r="AG10" s="982" t="str">
        <f>IF($D10="","",VLOOKUP($D10,'m kvalifikacije žrebna lista'!$A$7:$R$38,14))</f>
        <v/>
      </c>
      <c r="AH10" s="1431">
        <v>4</v>
      </c>
      <c r="AI10" s="1431" t="str">
        <f>UPPER(IF($D10="","",VLOOKUP($D10,'ž kvalifikacije žrebna lista'!$A$7:$R$78,3)))</f>
        <v/>
      </c>
      <c r="AJ10" s="1431" t="str">
        <f>PROPER(IF($D10="","",VLOOKUP($D10,'ž kvalifikacije žrebna lista'!$A$7:$R$78,4)))</f>
        <v/>
      </c>
      <c r="AK10" s="1438" t="str">
        <f>IF($W$10="","",IF($S9&lt;&gt;$C10,"",IF(OR($J10="bb",$J10=""),"0",$T9)))</f>
        <v/>
      </c>
      <c r="AL10" s="1438" t="str">
        <f>IF($W$10="","",IF($S$8&lt;&gt;$C10,"",IF(OR($L$9="bb",$L$9=""),"0",$K7)))</f>
        <v/>
      </c>
      <c r="AM10" s="1438" t="str">
        <f>IF($W$10="","",IF($S$10&lt;&gt;$C10,"",IF(OR($N$11="bb",$N$11=""),"0",$M$12)))</f>
        <v/>
      </c>
      <c r="AN10" s="1433" t="str">
        <f>IF($W10="","",IF(AND($R$65=1,$S$10=$S$8,$S$8=$S$9,$S$9=$C$10),0.3,IF(AND($R$65=2,$S$10=$S$8,$S$8=$S$9,$S$9=$C$10),0.2,IF(AND($R$65=3,$S$10=$S$8,$S$8=$S$9,$S$9=$C$10),0.1,"0"))))</f>
        <v/>
      </c>
      <c r="AO10" s="1433"/>
      <c r="AP10" s="1433"/>
      <c r="AQ10" s="1450">
        <f t="shared" si="2"/>
        <v>0</v>
      </c>
      <c r="AR10" s="1430"/>
      <c r="AS10" s="1431">
        <v>4</v>
      </c>
      <c r="AT10" s="1431" t="str">
        <f>UPPER(IF($D10="","",VLOOKUP($D10,'ž kvalifikacije žrebna lista'!$A$7:$R$78,3)))</f>
        <v/>
      </c>
      <c r="AU10" s="1431" t="str">
        <f>PROPER(IF($D10="","",VLOOKUP($D10,'ž kvalifikacije žrebna lista'!$A$7:$R$78,4)))</f>
        <v/>
      </c>
      <c r="AV10" s="1450">
        <f t="shared" si="3"/>
        <v>0</v>
      </c>
      <c r="AW10" s="1430"/>
    </row>
    <row r="11" spans="1:49" s="33" customFormat="1" ht="9.6" customHeight="1">
      <c r="A11" s="501" t="s">
        <v>7</v>
      </c>
      <c r="B11" s="101" t="str">
        <f>UPPER(IF($D11="","",VLOOKUP($D11,'ž kvalifikacije žrebna lista'!$A$7:$R$70,17)))</f>
        <v/>
      </c>
      <c r="C11" s="101" t="str">
        <f>UPPER(IF($D11="","",VLOOKUP($D11,'ž kvalifikacije žrebna lista'!$A$7:$R$70,2)))</f>
        <v/>
      </c>
      <c r="D11" s="102"/>
      <c r="E11" s="118" t="str">
        <f>UPPER(IF($D11="","",VLOOKUP($D11,'ž kvalifikacije žrebna lista'!$A$7:$R$70,3)))</f>
        <v/>
      </c>
      <c r="F11" s="118" t="str">
        <f>UPPER(IF($D11="","",VLOOKUP($D11,'ž kvalifikacije žrebna lista'!$A$7:$R$70,4)))</f>
        <v/>
      </c>
      <c r="G11" s="118"/>
      <c r="H11" s="118" t="str">
        <f>UPPER(IF($D11="","",VLOOKUP($D11,'ž kvalifikacije žrebna lista'!$A$7:$R$70,5)))</f>
        <v/>
      </c>
      <c r="I11" s="132"/>
      <c r="J11" s="116" t="str">
        <f>UPPER(IF(OR(I12="a",I12="as"),E11,IF(OR(I12="b",I12="bs"),E12,)))</f>
        <v/>
      </c>
      <c r="K11" s="994">
        <f>IF(OR(I12="a",I12="as"),T11,IF(OR(I12="b",I12="bs"),T12,))</f>
        <v>0</v>
      </c>
      <c r="L11" s="134"/>
      <c r="M11" s="997"/>
      <c r="N11" s="1404"/>
      <c r="O11" s="122"/>
      <c r="P11" s="122"/>
      <c r="Q11" s="122"/>
      <c r="R11" s="122"/>
      <c r="S11" s="982" t="str">
        <f>IF(OR(I12="a",I12="as"),C11,IF(OR(I12="b",I12="bs"),C12,""))</f>
        <v/>
      </c>
      <c r="T11" s="982" t="str">
        <f>IF($D11="","",VLOOKUP($D11,'ž kvalifikacije žrebna lista'!$A$7:$R$38,14))</f>
        <v/>
      </c>
      <c r="U11" s="117" t="str">
        <f>'glavni sodniki'!P25</f>
        <v xml:space="preserve"> </v>
      </c>
      <c r="V11" s="620">
        <v>5</v>
      </c>
      <c r="W11" s="620" t="str">
        <f>UPPER(IF($D11="","",VLOOKUP($D11,'ž kvalifikacije žrebna lista'!$A$7:$R$78,3)))</f>
        <v/>
      </c>
      <c r="X11" s="620" t="str">
        <f>PROPER(IF($D11="","",VLOOKUP($D11,'ž kvalifikacije žrebna lista'!$A$7:$R$78,4)))</f>
        <v/>
      </c>
      <c r="Y11" s="403" t="str">
        <f t="shared" si="0"/>
        <v/>
      </c>
      <c r="Z11" s="900" t="str">
        <f>IF($W11="","",IF(AND($R$65=1,$S11=$C11),3,IF(AND($R$65=2,$S11=$C11),2,IF(AND($R$65=3,$S11=$C11),1,""))))</f>
        <v/>
      </c>
      <c r="AA11" s="900" t="str">
        <f>IF($W11="","",IF(AND($R$65=1,$S$12=$S$11,$S$11=$C$11),3,IF(AND($R$65=2,$S$12=$S$11,$S$11=$C$11),2,IF(AND($R$65=3,$S$12=$S$11,$S$11=$C$11),1,""))))</f>
        <v/>
      </c>
      <c r="AB11" s="403" t="str">
        <f>IF($W11="","",IF(AND($R$65=1,$S$10=$S$12,$S$12=$S$11,$S$11=$C$11),3,IF(AND($R$65=2,$S$10=$S$12,$S$12=$S$11,$S$11=$C$11),2,IF(AND($R$65=3,$S$10=$S$12,$S$12=$S$11,$S$11=$C$11),1,""))))</f>
        <v/>
      </c>
      <c r="AC11" s="403"/>
      <c r="AD11" s="403"/>
      <c r="AE11" s="1007">
        <f t="shared" si="1"/>
        <v>0</v>
      </c>
      <c r="AG11" s="982" t="str">
        <f>IF($D11="","",VLOOKUP($D11,'m kvalifikacije žrebna lista'!$A$7:$R$38,14))</f>
        <v/>
      </c>
      <c r="AH11" s="1431">
        <v>5</v>
      </c>
      <c r="AI11" s="1431" t="str">
        <f>UPPER(IF($D11="","",VLOOKUP($D11,'ž kvalifikacije žrebna lista'!$A$7:$R$78,3)))</f>
        <v/>
      </c>
      <c r="AJ11" s="1431" t="str">
        <f>PROPER(IF($D11="","",VLOOKUP($D11,'ž kvalifikacije žrebna lista'!$A$7:$R$78,4)))</f>
        <v/>
      </c>
      <c r="AK11" s="1438" t="str">
        <f>IF($W$11="","",IF($S11&lt;&gt;$C11,"",IF(OR($J12="bb",$J12=""),"0",$T12)))</f>
        <v/>
      </c>
      <c r="AL11" s="1438" t="str">
        <f>IF($W$11="","",IF($S$12&lt;&gt;$C11,"",IF(OR($L$13="bb",$L$13=""),"0",$K$13)))</f>
        <v/>
      </c>
      <c r="AM11" s="1438" t="str">
        <f>IF($W$11="","",IF($S$10&lt;&gt;$C11,"",IF(OR($N$11="bb",$N$11=""),"0",$M$8)))</f>
        <v/>
      </c>
      <c r="AN11" s="1433" t="str">
        <f>IF($W11="","",IF(AND($R$65=1,$S$10=$S$12,$S$12=$S$11,$S$11=$C$11),0.3,IF(AND($R$65=2,$S$10=$S$12,$S$12=$S$11,$S$11=$C$11),0.2,IF(AND($R$65=3,$S$10=$S$12,$S$12=$S$11,$S$11=$C$11),0.1,"0"))))</f>
        <v/>
      </c>
      <c r="AO11" s="1433"/>
      <c r="AP11" s="1433"/>
      <c r="AQ11" s="1450">
        <f t="shared" si="2"/>
        <v>0</v>
      </c>
      <c r="AR11" s="1430"/>
      <c r="AS11" s="1431">
        <v>5</v>
      </c>
      <c r="AT11" s="1431" t="str">
        <f>UPPER(IF($D11="","",VLOOKUP($D11,'ž kvalifikacije žrebna lista'!$A$7:$R$78,3)))</f>
        <v/>
      </c>
      <c r="AU11" s="1431" t="str">
        <f>PROPER(IF($D11="","",VLOOKUP($D11,'ž kvalifikacije žrebna lista'!$A$7:$R$78,4)))</f>
        <v/>
      </c>
      <c r="AV11" s="1450">
        <f t="shared" si="3"/>
        <v>0</v>
      </c>
      <c r="AW11" s="1430"/>
    </row>
    <row r="12" spans="1:49" s="33" customFormat="1" ht="9.6" customHeight="1">
      <c r="A12" s="501" t="s">
        <v>8</v>
      </c>
      <c r="B12" s="101" t="str">
        <f>UPPER(IF($D12="","",VLOOKUP($D12,'ž kvalifikacije žrebna lista'!$A$7:$R$70,17)))</f>
        <v/>
      </c>
      <c r="C12" s="101" t="str">
        <f>UPPER(IF($D12="","",VLOOKUP($D12,'ž kvalifikacije žrebna lista'!$A$7:$R$70,2)))</f>
        <v/>
      </c>
      <c r="D12" s="102"/>
      <c r="E12" s="118" t="str">
        <f>UPPER(IF($D12="","",VLOOKUP($D12,'ž kvalifikacije žrebna lista'!$A$7:$R$70,3)))</f>
        <v/>
      </c>
      <c r="F12" s="118" t="str">
        <f>UPPER(IF($D12="","",VLOOKUP($D12,'ž kvalifikacije žrebna lista'!$A$7:$R$70,4)))</f>
        <v/>
      </c>
      <c r="G12" s="118"/>
      <c r="H12" s="118" t="str">
        <f>UPPER(IF($D12="","",VLOOKUP($D12,'ž kvalifikacije žrebna lista'!$A$7:$R$70,5)))</f>
        <v/>
      </c>
      <c r="I12" s="133"/>
      <c r="J12" s="1404"/>
      <c r="K12" s="115"/>
      <c r="L12" s="116" t="str">
        <f>UPPER(IF(OR(K12="a",K12="as"),J11,IF(OR(K12="b",K12="bs"),J13,)))</f>
        <v/>
      </c>
      <c r="M12" s="998">
        <f>IF(OR(K12="a",K12="as"),K11,IF(OR(K12="b",K12="bs"),K13,))</f>
        <v>0</v>
      </c>
      <c r="N12" s="122"/>
      <c r="O12" s="122"/>
      <c r="P12" s="122"/>
      <c r="Q12" s="122"/>
      <c r="R12" s="122"/>
      <c r="S12" s="982" t="str">
        <f>IF(OR(K12="a",K12="as"),S11,IF(OR(K12="b",K12="bs"),S13,""))</f>
        <v/>
      </c>
      <c r="T12" s="982" t="str">
        <f>IF($D12="","",VLOOKUP($D12,'ž kvalifikacije žrebna lista'!$A$7:$R$38,14))</f>
        <v/>
      </c>
      <c r="U12" s="117" t="str">
        <f>'glavni sodniki'!P26</f>
        <v xml:space="preserve"> </v>
      </c>
      <c r="V12" s="886">
        <v>6</v>
      </c>
      <c r="W12" s="886" t="str">
        <f>UPPER(IF($D12="","",VLOOKUP($D12,'ž kvalifikacije žrebna lista'!$A$7:$R$78,3)))</f>
        <v/>
      </c>
      <c r="X12" s="886" t="str">
        <f>PROPER(IF($D12="","",VLOOKUP($D12,'ž kvalifikacije žrebna lista'!$A$7:$R$78,4)))</f>
        <v/>
      </c>
      <c r="Y12" s="888" t="str">
        <f t="shared" si="0"/>
        <v/>
      </c>
      <c r="Z12" s="902" t="str">
        <f>IF($W12="","",IF(AND($R$65=1,$S11=$C12),3,IF(AND($R$65=2,$S11=$C12),2,IF(AND($R$65=3,$S11=$C12),1,""))))</f>
        <v/>
      </c>
      <c r="AA12" s="902" t="str">
        <f>IF($W12="","",IF(AND($R$65=1,$S$12=$S$11,$S$11=$C$12),3,IF(AND($R$65=2,$S$12=$S$11,$S$11=$C$12),2,IF(AND($R$65=3,$S$12=$S$11,$S$11=$C$12),1,""))))</f>
        <v/>
      </c>
      <c r="AB12" s="888" t="str">
        <f>IF($W12="","",IF(AND($R$65=1,$S$10=$S$12,$S$12=$S$11,$S$11=$C$12),3,IF(AND($R$65=2,$S$10=$S$12,$S$12=$S$11,$S$11=$C$12),2,IF(AND($R$65=3,$S$10=$S$12,$S$12=$S$11,$S$11=$C$12),1,""))))</f>
        <v/>
      </c>
      <c r="AC12" s="888"/>
      <c r="AD12" s="888"/>
      <c r="AE12" s="1008">
        <f t="shared" si="1"/>
        <v>0</v>
      </c>
      <c r="AG12" s="982" t="str">
        <f>IF($D12="","",VLOOKUP($D12,'m kvalifikacije žrebna lista'!$A$7:$R$38,14))</f>
        <v/>
      </c>
      <c r="AH12" s="1431">
        <v>6</v>
      </c>
      <c r="AI12" s="1431" t="str">
        <f>UPPER(IF($D12="","",VLOOKUP($D12,'ž kvalifikacije žrebna lista'!$A$7:$R$78,3)))</f>
        <v/>
      </c>
      <c r="AJ12" s="1431" t="str">
        <f>PROPER(IF($D12="","",VLOOKUP($D12,'ž kvalifikacije žrebna lista'!$A$7:$R$78,4)))</f>
        <v/>
      </c>
      <c r="AK12" s="1438" t="str">
        <f>IF($W$12="","",IF($S11&lt;&gt;$C12,"",IF(OR($J12="bb",$J12=""),"0",$T11)))</f>
        <v/>
      </c>
      <c r="AL12" s="1438" t="str">
        <f>IF($W$12="","",IF($S$12&lt;&gt;$C12,"",IF(OR($L$13="bb",$L$13=""),"0",$K$13)))</f>
        <v/>
      </c>
      <c r="AM12" s="1438" t="str">
        <f>IF($W$12="","",IF($S$10&lt;&gt;$C12,"",IF(OR($N$11="bb",$N$11=""),"0",$M$8)))</f>
        <v/>
      </c>
      <c r="AN12" s="1433" t="str">
        <f>IF($W12="","",IF(AND($R$65=1,$S$10=$S$12,$S$12=$S$11,$S$11=$C$12),0.3,IF(AND($R$65=2,$S$10=$S$12,$S$12=$S$11,$S$11=$C$12),0.2,IF(AND($R$65=3,$S$10=$S$12,$S$12=$S$11,$S$11=$C$12),0.1,"0"))))</f>
        <v/>
      </c>
      <c r="AO12" s="1433"/>
      <c r="AP12" s="1433"/>
      <c r="AQ12" s="1450">
        <f t="shared" si="2"/>
        <v>0</v>
      </c>
      <c r="AR12" s="1430"/>
      <c r="AS12" s="1431">
        <v>6</v>
      </c>
      <c r="AT12" s="1431" t="str">
        <f>UPPER(IF($D12="","",VLOOKUP($D12,'ž kvalifikacije žrebna lista'!$A$7:$R$78,3)))</f>
        <v/>
      </c>
      <c r="AU12" s="1431" t="str">
        <f>PROPER(IF($D12="","",VLOOKUP($D12,'ž kvalifikacije žrebna lista'!$A$7:$R$78,4)))</f>
        <v/>
      </c>
      <c r="AV12" s="1450">
        <f t="shared" si="3"/>
        <v>0</v>
      </c>
      <c r="AW12" s="1430"/>
    </row>
    <row r="13" spans="1:49" s="33" customFormat="1" ht="9.6" customHeight="1">
      <c r="A13" s="504" t="s">
        <v>9</v>
      </c>
      <c r="B13" s="101" t="str">
        <f>UPPER(IF($D13="","",VLOOKUP($D13,'ž kvalifikacije žrebna lista'!$A$7:$R$70,17)))</f>
        <v/>
      </c>
      <c r="C13" s="101" t="str">
        <f>UPPER(IF($D13="","",VLOOKUP($D13,'ž kvalifikacije žrebna lista'!$A$7:$R$70,2)))</f>
        <v/>
      </c>
      <c r="D13" s="102"/>
      <c r="E13" s="118" t="str">
        <f>UPPER(IF($D13="","",VLOOKUP($D13,'ž kvalifikacije žrebna lista'!$A$7:$R$70,3)))</f>
        <v/>
      </c>
      <c r="F13" s="118" t="str">
        <f>UPPER(IF($D13="","",VLOOKUP($D13,'ž kvalifikacije žrebna lista'!$A$7:$R$70,4)))</f>
        <v/>
      </c>
      <c r="G13" s="118"/>
      <c r="H13" s="118" t="str">
        <f>UPPER(IF($D13="","",VLOOKUP($D13,'ž kvalifikacije žrebna lista'!$A$7:$R$70,5)))</f>
        <v/>
      </c>
      <c r="I13" s="132"/>
      <c r="J13" s="116" t="str">
        <f>UPPER(IF(OR(I14="a",I14="as"),E13,IF(OR(I14="b",I14="bs"),E14,)))</f>
        <v/>
      </c>
      <c r="K13" s="996">
        <f>IF(OR(I14="a",I14="as"),T13,IF(OR(I14="b",I14="bs"),T14,))</f>
        <v>0</v>
      </c>
      <c r="L13" s="1404"/>
      <c r="M13" s="937"/>
      <c r="N13" s="122"/>
      <c r="O13" s="122"/>
      <c r="P13" s="122"/>
      <c r="Q13" s="122"/>
      <c r="R13" s="122"/>
      <c r="S13" s="982" t="str">
        <f>IF(OR(I14="a",I14="as"),C13,IF(OR(I14="b",I14="bs"),C14,""))</f>
        <v/>
      </c>
      <c r="T13" s="982" t="str">
        <f>IF($D13="","",VLOOKUP($D13,'ž kvalifikacije žrebna lista'!$A$7:$R$38,14))</f>
        <v/>
      </c>
      <c r="U13" s="117" t="str">
        <f>'glavni sodniki'!P27</f>
        <v xml:space="preserve"> </v>
      </c>
      <c r="V13" s="620">
        <v>7</v>
      </c>
      <c r="W13" s="620" t="str">
        <f>UPPER(IF($D13="","",VLOOKUP($D13,'ž kvalifikacije žrebna lista'!$A$7:$R$78,3)))</f>
        <v/>
      </c>
      <c r="X13" s="620" t="str">
        <f>PROPER(IF($D13="","",VLOOKUP($D13,'ž kvalifikacije žrebna lista'!$A$7:$R$78,4)))</f>
        <v/>
      </c>
      <c r="Y13" s="403" t="str">
        <f t="shared" si="0"/>
        <v/>
      </c>
      <c r="Z13" s="900" t="str">
        <f>IF($W13="","",IF(AND($R$65=1,$S13=$C13),3,IF(AND($R$65=2,$S13=$C13),2,IF(AND($R$65=3,$S13=$C13),1,""))))</f>
        <v/>
      </c>
      <c r="AA13" s="900" t="str">
        <f>IF($W13="","",IF(AND($R$65=1,$S$12=$S$13,$S$13=$C$13),3,IF(AND($R$65=2,$S$12=$S$13,$S$13=$C$13),2,IF(AND($R$65=3,$S$12=$S$13,$S$13=$C$13),1,""))))</f>
        <v/>
      </c>
      <c r="AB13" s="403" t="str">
        <f>IF($W13="","",IF(AND($R$65=1,$S$10=$S$12,$S$12=$S$13,$S$13=$C$13),3,IF(AND($R$65=2,$S$10=$S$12,$S$12=$S$13,$S$13=$C$13),2,IF(AND($R$65=3,$S$10=$S$12,$S$12=$S$13,$S$13=$C$13),1,""))))</f>
        <v/>
      </c>
      <c r="AC13" s="403"/>
      <c r="AD13" s="403"/>
      <c r="AE13" s="1007">
        <f t="shared" si="1"/>
        <v>0</v>
      </c>
      <c r="AG13" s="982" t="str">
        <f>IF($D13="","",VLOOKUP($D13,'m kvalifikacije žrebna lista'!$A$7:$R$38,14))</f>
        <v/>
      </c>
      <c r="AH13" s="1431">
        <v>7</v>
      </c>
      <c r="AI13" s="1431" t="str">
        <f>UPPER(IF($D13="","",VLOOKUP($D13,'ž kvalifikacije žrebna lista'!$A$7:$R$78,3)))</f>
        <v/>
      </c>
      <c r="AJ13" s="1431" t="str">
        <f>PROPER(IF($D13="","",VLOOKUP($D13,'ž kvalifikacije žrebna lista'!$A$7:$R$78,4)))</f>
        <v/>
      </c>
      <c r="AK13" s="1438" t="str">
        <f>IF($W$13="","",IF($S13&lt;&gt;$C13,"",IF(OR($J14="bb",$J14=""),"0",$T14)))</f>
        <v/>
      </c>
      <c r="AL13" s="1438" t="str">
        <f>IF($W$13="","",IF($S$12&lt;&gt;$C13,"",IF(OR($L$13="bb",$L$13=""),"0",$K$11)))</f>
        <v/>
      </c>
      <c r="AM13" s="1438" t="str">
        <f>IF($W$13="","",IF($S$10&lt;&gt;$C13,"",IF(OR($N$11="bb",$N$11=""),"0",$M$8)))</f>
        <v/>
      </c>
      <c r="AN13" s="1433" t="str">
        <f>IF($W13="","",IF(AND($R$65=1,$S$10=$S$12,$S$12=$S$13,$S$13=$C$13),0.3,IF(AND($R$65=2,$S$10=$S$12,$S$12=$S$13,$S$13=$C$13),0.2,IF(AND($R$65=3,$S$10=$S$12,$S$12=$S$13,$S$13=$C$13),0.1,"0"))))</f>
        <v/>
      </c>
      <c r="AO13" s="1433"/>
      <c r="AP13" s="1433"/>
      <c r="AQ13" s="1450">
        <f t="shared" si="2"/>
        <v>0</v>
      </c>
      <c r="AR13" s="1430"/>
      <c r="AS13" s="1431">
        <v>7</v>
      </c>
      <c r="AT13" s="1431" t="str">
        <f>UPPER(IF($D13="","",VLOOKUP($D13,'ž kvalifikacije žrebna lista'!$A$7:$R$78,3)))</f>
        <v/>
      </c>
      <c r="AU13" s="1431" t="str">
        <f>PROPER(IF($D13="","",VLOOKUP($D13,'ž kvalifikacije žrebna lista'!$A$7:$R$78,4)))</f>
        <v/>
      </c>
      <c r="AV13" s="1450">
        <f t="shared" si="3"/>
        <v>0</v>
      </c>
      <c r="AW13" s="1430"/>
    </row>
    <row r="14" spans="1:49" s="33" customFormat="1" ht="9.6" customHeight="1">
      <c r="A14" s="501" t="s">
        <v>10</v>
      </c>
      <c r="B14" s="101" t="str">
        <f>UPPER(IF($D14="","",VLOOKUP($D14,'ž kvalifikacije žrebna lista'!$A$7:$R$70,17)))</f>
        <v/>
      </c>
      <c r="C14" s="101" t="str">
        <f>UPPER(IF($D14="","",VLOOKUP($D14,'ž kvalifikacije žrebna lista'!$A$7:$R$70,2)))</f>
        <v/>
      </c>
      <c r="D14" s="102"/>
      <c r="E14" s="118" t="str">
        <f>UPPER(IF($D14="","",VLOOKUP($D14,'ž kvalifikacije žrebna lista'!$A$7:$R$70,3)))</f>
        <v/>
      </c>
      <c r="F14" s="118" t="str">
        <f>UPPER(IF($D14="","",VLOOKUP($D14,'ž kvalifikacije žrebna lista'!$A$7:$R$70,4)))</f>
        <v/>
      </c>
      <c r="G14" s="118"/>
      <c r="H14" s="118" t="str">
        <f>UPPER(IF($D14="","",VLOOKUP($D14,'ž kvalifikacije žrebna lista'!$A$7:$R$70,5)))</f>
        <v/>
      </c>
      <c r="I14" s="133"/>
      <c r="J14" s="1404"/>
      <c r="K14" s="937"/>
      <c r="L14" s="122"/>
      <c r="M14" s="999"/>
      <c r="N14" s="122"/>
      <c r="O14" s="122"/>
      <c r="P14" s="122"/>
      <c r="Q14" s="122"/>
      <c r="R14" s="122"/>
      <c r="S14" s="982"/>
      <c r="T14" s="982" t="str">
        <f>IF($D14="","",VLOOKUP($D14,'ž kvalifikacije žrebna lista'!$A$7:$R$38,14))</f>
        <v/>
      </c>
      <c r="U14" s="117" t="str">
        <f>'glavni sodniki'!P28</f>
        <v xml:space="preserve"> </v>
      </c>
      <c r="V14" s="886">
        <v>8</v>
      </c>
      <c r="W14" s="886" t="str">
        <f>UPPER(IF($D14="","",VLOOKUP($D14,'ž kvalifikacije žrebna lista'!$A$7:$R$78,3)))</f>
        <v/>
      </c>
      <c r="X14" s="886" t="str">
        <f>PROPER(IF($D14="","",VLOOKUP($D14,'ž kvalifikacije žrebna lista'!$A$7:$R$78,4)))</f>
        <v/>
      </c>
      <c r="Y14" s="888" t="str">
        <f t="shared" si="0"/>
        <v/>
      </c>
      <c r="Z14" s="902" t="str">
        <f>IF($W14="","",IF(AND($R$65=1,$S13=$C14),3,IF(AND($R$65=2,$S13=$C14),2,IF(AND($R$65=3,$S13=$C14),1,""))))</f>
        <v/>
      </c>
      <c r="AA14" s="902" t="str">
        <f>IF($W14="","",IF(AND($R$65=1,$S$12=$S$13,$S$13=$C$14),3,IF(AND($R$65=2,$S$12=$S$13,$S$13=$C$14),2,IF(AND($R$65=3,$S$12=$S$13,$S$13=$C$14),1,""))))</f>
        <v/>
      </c>
      <c r="AB14" s="902" t="str">
        <f>IF($W14="","",IF(AND($R$65=1,$S$10=$S$12,$S$12=$S$13,$S$13=$C$14),3,IF(AND($R$65=2,$S$10=$S$12,$S$12=$S$13,$S$13=$C$14),2,IF(AND($R$65=3,$S$10=$S$12,$S$12=$S$13,$S$13=$C$14),1,""))))</f>
        <v/>
      </c>
      <c r="AC14" s="888"/>
      <c r="AD14" s="888"/>
      <c r="AE14" s="1008">
        <f t="shared" si="1"/>
        <v>0</v>
      </c>
      <c r="AG14" s="982" t="str">
        <f>IF($D14="","",VLOOKUP($D14,'m kvalifikacije žrebna lista'!$A$7:$R$38,14))</f>
        <v/>
      </c>
      <c r="AH14" s="1431">
        <v>8</v>
      </c>
      <c r="AI14" s="1431" t="str">
        <f>UPPER(IF($D14="","",VLOOKUP($D14,'ž kvalifikacije žrebna lista'!$A$7:$R$78,3)))</f>
        <v/>
      </c>
      <c r="AJ14" s="1431" t="str">
        <f>PROPER(IF($D14="","",VLOOKUP($D14,'ž kvalifikacije žrebna lista'!$A$7:$R$78,4)))</f>
        <v/>
      </c>
      <c r="AK14" s="1438" t="str">
        <f>IF($W$14="","",IF($S13&lt;&gt;$C14,"",IF(OR($J14="bb",$J14=""),"0",$T13)))</f>
        <v/>
      </c>
      <c r="AL14" s="1438" t="str">
        <f>IF($W$14="","",IF($S$12&lt;&gt;$C14,"",IF(OR($L$13="bb",$L$13=""),"0",$K$11)))</f>
        <v/>
      </c>
      <c r="AM14" s="1438" t="str">
        <f>IF($W$14="","",IF($S$10&lt;&gt;$C14,"",IF(OR($N$11="bb",$N$11=""),"0",$M$8)))</f>
        <v/>
      </c>
      <c r="AN14" s="1452" t="str">
        <f>IF($W14="","",IF(AND($R$65=1,$S$10=$S$12,$S$12=$S$13,$S$13=$C$14),0.3,IF(AND($R$65=2,$S$10=$S$12,$S$12=$S$13,$S$13=$C$14),0.2,IF(AND($R$65=3,$S$10=$S$12,$S$12=$S$13,$S$13=$C$14),0.1,"0"))))</f>
        <v/>
      </c>
      <c r="AO14" s="1433"/>
      <c r="AP14" s="1433"/>
      <c r="AQ14" s="1450">
        <f t="shared" si="2"/>
        <v>0</v>
      </c>
      <c r="AR14" s="1430"/>
      <c r="AS14" s="1431">
        <v>8</v>
      </c>
      <c r="AT14" s="1431" t="str">
        <f>UPPER(IF($D14="","",VLOOKUP($D14,'ž kvalifikacije žrebna lista'!$A$7:$R$78,3)))</f>
        <v/>
      </c>
      <c r="AU14" s="1431" t="str">
        <f>PROPER(IF($D14="","",VLOOKUP($D14,'ž kvalifikacije žrebna lista'!$A$7:$R$78,4)))</f>
        <v/>
      </c>
      <c r="AV14" s="1450">
        <f t="shared" si="3"/>
        <v>0</v>
      </c>
      <c r="AW14" s="1430"/>
    </row>
    <row r="15" spans="1:49" s="33" customFormat="1" ht="9.6" customHeight="1">
      <c r="A15" s="500" t="s">
        <v>11</v>
      </c>
      <c r="B15" s="103" t="str">
        <f>UPPER(IF($D15="","",VLOOKUP($D15,'ž kvalifikacije žrebna lista'!$A$7:$R$70,17)))</f>
        <v/>
      </c>
      <c r="C15" s="103" t="str">
        <f>UPPER(IF($D15="","",VLOOKUP($D15,'ž kvalifikacije žrebna lista'!$A$7:$R$70,2)))</f>
        <v/>
      </c>
      <c r="D15" s="102"/>
      <c r="E15" s="103" t="str">
        <f>UPPER(IF($D15="","",VLOOKUP($D15,'ž kvalifikacije žrebna lista'!$A$7:$R$70,3)))</f>
        <v/>
      </c>
      <c r="F15" s="103" t="str">
        <f>UPPER(IF($D15="","",VLOOKUP($D15,'ž kvalifikacije žrebna lista'!$A$7:$R$70,4)))</f>
        <v/>
      </c>
      <c r="G15" s="103"/>
      <c r="H15" s="103" t="str">
        <f>UPPER(IF($D15="","",VLOOKUP($D15,'ž kvalifikacije žrebna lista'!$A$7:$R$70,5)))</f>
        <v/>
      </c>
      <c r="I15" s="132"/>
      <c r="J15" s="116" t="str">
        <f>UPPER(IF(OR(I16="a",I16="as"),E15,IF(OR(I16="b",I16="bs"),E16,)))</f>
        <v/>
      </c>
      <c r="K15" s="994">
        <f>IF(OR(I16="a",I16="as"),T15,IF(OR(I16="b",I16="bs"),T16,))</f>
        <v>0</v>
      </c>
      <c r="L15" s="122"/>
      <c r="M15" s="937"/>
      <c r="N15" s="122"/>
      <c r="O15" s="122"/>
      <c r="P15" s="122"/>
      <c r="Q15" s="122"/>
      <c r="R15" s="122"/>
      <c r="S15" s="982" t="str">
        <f>IF(OR(I16="a",I16="as"),C15,IF(OR(I16="b",I16="bs"),C16,""))</f>
        <v/>
      </c>
      <c r="T15" s="982" t="str">
        <f>IF($D15="","",VLOOKUP($D15,'ž kvalifikacije žrebna lista'!$A$7:$R$38,14))</f>
        <v/>
      </c>
      <c r="U15" s="117" t="str">
        <f>'glavni sodniki'!P29</f>
        <v xml:space="preserve"> </v>
      </c>
      <c r="V15" s="620">
        <v>9</v>
      </c>
      <c r="W15" s="620" t="str">
        <f>UPPER(IF($D15="","",VLOOKUP($D15,'ž kvalifikacije žrebna lista'!$A$7:$R$78,3)))</f>
        <v/>
      </c>
      <c r="X15" s="620" t="str">
        <f>PROPER(IF($D15="","",VLOOKUP($D15,'ž kvalifikacije žrebna lista'!$A$7:$R$78,4)))</f>
        <v/>
      </c>
      <c r="Y15" s="403" t="str">
        <f t="shared" si="0"/>
        <v/>
      </c>
      <c r="Z15" s="900" t="str">
        <f>IF($W15="","",IF(AND($R$65=1,$S15=$C15),3,IF(AND($R$65=2,$S15=$C15),2,IF(AND($R$65=3,$S15=$C15),1,""))))</f>
        <v/>
      </c>
      <c r="AA15" s="900" t="str">
        <f>IF($W15="","",IF(AND($R$65=1,$S$16=$S$15,$S$15=$C$15),3,IF(AND($R$65=2,$S$16=$S$15,$S$15=$C$15),2,IF(AND($R$65=3,$S$16=$S$15,$S$15=$C$15),1,""))))</f>
        <v/>
      </c>
      <c r="AB15" s="403" t="str">
        <f>IF($W15="","",IF(AND($R$65=1,$S$18=$S$16,$S$16=$S$15,$S$15=$C$15),3,IF(AND($R$65=2,$S$18=$S$16,$S$16=$S$15,$S$15=$C$15),2,IF(AND($R$65=3,$S$18=$S$16,$S$16=$S$15,$S$15=$C$15),1,""))))</f>
        <v/>
      </c>
      <c r="AC15" s="403"/>
      <c r="AD15" s="403"/>
      <c r="AE15" s="1007">
        <f t="shared" si="1"/>
        <v>0</v>
      </c>
      <c r="AG15" s="982" t="str">
        <f>IF($D15="","",VLOOKUP($D15,'m kvalifikacije žrebna lista'!$A$7:$R$38,14))</f>
        <v/>
      </c>
      <c r="AH15" s="1431">
        <v>9</v>
      </c>
      <c r="AI15" s="1431" t="str">
        <f>UPPER(IF($D15="","",VLOOKUP($D15,'ž kvalifikacije žrebna lista'!$A$7:$R$78,3)))</f>
        <v/>
      </c>
      <c r="AJ15" s="1431" t="str">
        <f>PROPER(IF($D15="","",VLOOKUP($D15,'ž kvalifikacije žrebna lista'!$A$7:$R$78,4)))</f>
        <v/>
      </c>
      <c r="AK15" s="1438" t="str">
        <f>IF($W$15="","",IF($S15&lt;&gt;$C15,"",IF(OR($J16="bb",$J16=""),"0",$T16)))</f>
        <v/>
      </c>
      <c r="AL15" s="1438" t="str">
        <f>IF($W$15="","",IF($S$16&lt;&gt;$C15,"",IF(OR($L$17="bb",$L$17=""),"0",$K$17)))</f>
        <v/>
      </c>
      <c r="AM15" s="1438" t="str">
        <f>IF($W$15="","",IF($S$18&lt;&gt;$C15,"",IF(OR($N$19="bb",$N$19=""),"0",$M$20)))</f>
        <v/>
      </c>
      <c r="AN15" s="1433" t="str">
        <f>IF($W15="","",IF(AND($R$65=1,$S$18=$S$16,$S$16=$S$15,$S$15=$C$15),0.3,IF(AND($R$65=2,,$S$18=$S$16,$S$16=$S$15,$S$15=$C$15),0.2,IF(AND($R$65=3,,$S$18=$S$16,$S$16=$S$15,$S$15=$C$15),0.1,"0"))))</f>
        <v/>
      </c>
      <c r="AO15" s="1433"/>
      <c r="AP15" s="1433"/>
      <c r="AQ15" s="1450">
        <f t="shared" si="2"/>
        <v>0</v>
      </c>
      <c r="AR15" s="1430"/>
      <c r="AS15" s="1431">
        <v>9</v>
      </c>
      <c r="AT15" s="1431" t="str">
        <f>UPPER(IF($D15="","",VLOOKUP($D15,'ž kvalifikacije žrebna lista'!$A$7:$R$78,3)))</f>
        <v/>
      </c>
      <c r="AU15" s="1431" t="str">
        <f>PROPER(IF($D15="","",VLOOKUP($D15,'ž kvalifikacije žrebna lista'!$A$7:$R$78,4)))</f>
        <v/>
      </c>
      <c r="AV15" s="1450">
        <f t="shared" si="3"/>
        <v>0</v>
      </c>
      <c r="AW15" s="1430"/>
    </row>
    <row r="16" spans="1:49" s="33" customFormat="1" ht="9.6" customHeight="1" thickBot="1">
      <c r="A16" s="504" t="s">
        <v>12</v>
      </c>
      <c r="B16" s="101" t="str">
        <f>UPPER(IF($D16="","",VLOOKUP($D16,'ž kvalifikacije žrebna lista'!$A$7:$R$70,17)))</f>
        <v/>
      </c>
      <c r="C16" s="101" t="str">
        <f>UPPER(IF($D16="","",VLOOKUP($D16,'ž kvalifikacije žrebna lista'!$A$7:$R$70,2)))</f>
        <v/>
      </c>
      <c r="D16" s="102"/>
      <c r="E16" s="118" t="str">
        <f>UPPER(IF($D16="","",VLOOKUP($D16,'ž kvalifikacije žrebna lista'!$A$7:$R$70,3)))</f>
        <v/>
      </c>
      <c r="F16" s="118" t="str">
        <f>UPPER(IF($D16="","",VLOOKUP($D16,'ž kvalifikacije žrebna lista'!$A$7:$R$70,4)))</f>
        <v/>
      </c>
      <c r="G16" s="118"/>
      <c r="H16" s="118" t="str">
        <f>UPPER(IF($D16="","",VLOOKUP($D16,'ž kvalifikacije žrebna lista'!$A$7:$R$70,5)))</f>
        <v/>
      </c>
      <c r="I16" s="133"/>
      <c r="J16" s="1404"/>
      <c r="K16" s="115"/>
      <c r="L16" s="116" t="str">
        <f>UPPER(IF(OR(K16="a",K16="as"),J15,IF(OR(K16="b",K16="bs"),J17,)))</f>
        <v/>
      </c>
      <c r="M16" s="994">
        <f>IF(OR(K16="a",K16="as"),K15,IF(OR(K16="b",K16="bs"),K17,))</f>
        <v>0</v>
      </c>
      <c r="N16" s="122"/>
      <c r="O16" s="122"/>
      <c r="P16" s="122"/>
      <c r="Q16" s="122"/>
      <c r="R16" s="122"/>
      <c r="S16" s="982" t="str">
        <f>IF(OR(K16="a",K16="as"),S15,IF(OR(K16="b",K16="bs"),S17,""))</f>
        <v/>
      </c>
      <c r="T16" s="982" t="str">
        <f>IF($D16="","",VLOOKUP($D16,'ž kvalifikacije žrebna lista'!$A$7:$R$38,14))</f>
        <v/>
      </c>
      <c r="U16" s="124" t="str">
        <f>'glavni sodniki'!P30</f>
        <v>Brez sodnika</v>
      </c>
      <c r="V16" s="886">
        <v>10</v>
      </c>
      <c r="W16" s="886" t="str">
        <f>UPPER(IF($D16="","",VLOOKUP($D16,'ž kvalifikacije žrebna lista'!$A$7:$R$78,3)))</f>
        <v/>
      </c>
      <c r="X16" s="886" t="str">
        <f>PROPER(IF($D16="","",VLOOKUP($D16,'ž kvalifikacije žrebna lista'!$A$7:$R$78,4)))</f>
        <v/>
      </c>
      <c r="Y16" s="888" t="str">
        <f t="shared" si="0"/>
        <v/>
      </c>
      <c r="Z16" s="902" t="str">
        <f>IF($W16="","",IF(AND($R$65=1,$S15=$C16),3,IF(AND($R$65=2,$S15=$C16),2,IF(AND($R$65=3,$S15=$C16),1,""))))</f>
        <v/>
      </c>
      <c r="AA16" s="902" t="str">
        <f>IF($W16="","",IF(AND($R$65=1,$S$16=$S$15,$S$15=$C$16),3,IF(AND($R$65=2,$S$16=$S$15,$S$15=$C$16),2,IF(AND($R$65=3,$S$16=$S$15,$S$15=$C$16),1,""))))</f>
        <v/>
      </c>
      <c r="AB16" s="888" t="str">
        <f>IF($W16="","",IF(AND($R$65=1,$S$18=$S$16,$S$16=$S$15,$S$15=$C$16),3,IF(AND($R$65=2,$S$18=$S$16,$S$16=$S$15,$S$15=$C$16),2,IF(AND($R$65=3,$S$18=$S$16,$S$16=$S$15,$S$15=$C$16),1,""))))</f>
        <v/>
      </c>
      <c r="AC16" s="888"/>
      <c r="AD16" s="888"/>
      <c r="AE16" s="1008">
        <f t="shared" si="1"/>
        <v>0</v>
      </c>
      <c r="AG16" s="982" t="str">
        <f>IF($D16="","",VLOOKUP($D16,'m kvalifikacije žrebna lista'!$A$7:$R$38,14))</f>
        <v/>
      </c>
      <c r="AH16" s="1431">
        <v>10</v>
      </c>
      <c r="AI16" s="1431" t="str">
        <f>UPPER(IF($D16="","",VLOOKUP($D16,'ž kvalifikacije žrebna lista'!$A$7:$R$78,3)))</f>
        <v/>
      </c>
      <c r="AJ16" s="1431" t="str">
        <f>PROPER(IF($D16="","",VLOOKUP($D16,'ž kvalifikacije žrebna lista'!$A$7:$R$78,4)))</f>
        <v/>
      </c>
      <c r="AK16" s="1438" t="str">
        <f>IF($W$16="","",IF($S15&lt;&gt;$C16,"",IF(OR($J16="bb",$J16=""),"0",$T15)))</f>
        <v/>
      </c>
      <c r="AL16" s="1438" t="str">
        <f>IF($W$16="","",IF($S$16&lt;&gt;$C16,"",IF(OR($L$17="bb",$L$17=""),"0",$K$17)))</f>
        <v/>
      </c>
      <c r="AM16" s="1438" t="str">
        <f>IF($W$16="","",IF($S$18&lt;&gt;$C16,"",IF(OR($N$19="bb",$N$19=""),"0",$M$20)))</f>
        <v/>
      </c>
      <c r="AN16" s="1433" t="str">
        <f>IF($W16="","",IF(AND($R$65=1,$S$18=$S$16,$S$16=$S$15,$S$15=$C$16),0.3,IF(AND($R$65=2,$S$18=$S$16,$S$16=$S$15,$S$15=$C$16),0.2,IF(AND($R$65=3,$S$18=$S$16,$S$16=$S$15,$S$15=$C$16),0.1,"0"))))</f>
        <v/>
      </c>
      <c r="AO16" s="1433"/>
      <c r="AP16" s="1433"/>
      <c r="AQ16" s="1450">
        <f t="shared" si="2"/>
        <v>0</v>
      </c>
      <c r="AR16" s="1430"/>
      <c r="AS16" s="1431">
        <v>10</v>
      </c>
      <c r="AT16" s="1431" t="str">
        <f>UPPER(IF($D16="","",VLOOKUP($D16,'ž kvalifikacije žrebna lista'!$A$7:$R$78,3)))</f>
        <v/>
      </c>
      <c r="AU16" s="1431" t="str">
        <f>PROPER(IF($D16="","",VLOOKUP($D16,'ž kvalifikacije žrebna lista'!$A$7:$R$78,4)))</f>
        <v/>
      </c>
      <c r="AV16" s="1450">
        <f t="shared" si="3"/>
        <v>0</v>
      </c>
      <c r="AW16" s="1430"/>
    </row>
    <row r="17" spans="1:49" s="33" customFormat="1" ht="9.6" customHeight="1">
      <c r="A17" s="501" t="s">
        <v>13</v>
      </c>
      <c r="B17" s="101" t="str">
        <f>UPPER(IF($D17="","",VLOOKUP($D17,'ž kvalifikacije žrebna lista'!$A$7:$R$70,17)))</f>
        <v/>
      </c>
      <c r="C17" s="101" t="str">
        <f>UPPER(IF($D17="","",VLOOKUP($D17,'ž kvalifikacije žrebna lista'!$A$7:$R$70,2)))</f>
        <v/>
      </c>
      <c r="D17" s="102"/>
      <c r="E17" s="118" t="str">
        <f>UPPER(IF($D17="","",VLOOKUP($D17,'ž kvalifikacije žrebna lista'!$A$7:$R$70,3)))</f>
        <v/>
      </c>
      <c r="F17" s="118" t="str">
        <f>UPPER(IF($D17="","",VLOOKUP($D17,'ž kvalifikacije žrebna lista'!$A$7:$R$70,4)))</f>
        <v/>
      </c>
      <c r="G17" s="118"/>
      <c r="H17" s="118" t="str">
        <f>UPPER(IF($D17="","",VLOOKUP($D17,'ž kvalifikacije žrebna lista'!$A$7:$R$70,5)))</f>
        <v/>
      </c>
      <c r="I17" s="132"/>
      <c r="J17" s="116" t="str">
        <f>UPPER(IF(OR(I18="a",I18="as"),E17,IF(OR(I18="b",I18="bs"),E18,)))</f>
        <v/>
      </c>
      <c r="K17" s="995">
        <f>IF(OR(I18="a",I18="as"),T17,IF(OR(I18="b",I18="bs"),T18,))</f>
        <v>0</v>
      </c>
      <c r="L17" s="1404"/>
      <c r="M17" s="936"/>
      <c r="N17" s="122"/>
      <c r="O17" s="122"/>
      <c r="P17" s="122"/>
      <c r="Q17" s="122"/>
      <c r="R17" s="122"/>
      <c r="S17" s="982" t="str">
        <f>IF(OR(I18="a",I18="as"),C17,IF(OR(I18="b",I18="bs"),C18,""))</f>
        <v/>
      </c>
      <c r="T17" s="982" t="str">
        <f>IF($D17="","",VLOOKUP($D17,'ž kvalifikacije žrebna lista'!$A$7:$R$38,14))</f>
        <v/>
      </c>
      <c r="V17" s="620">
        <v>11</v>
      </c>
      <c r="W17" s="620" t="str">
        <f>UPPER(IF($D17="","",VLOOKUP($D17,'ž kvalifikacije žrebna lista'!$A$7:$R$78,3)))</f>
        <v/>
      </c>
      <c r="X17" s="620" t="str">
        <f>PROPER(IF($D17="","",VLOOKUP($D17,'ž kvalifikacije žrebna lista'!$A$7:$R$78,4)))</f>
        <v/>
      </c>
      <c r="Y17" s="403" t="str">
        <f t="shared" si="0"/>
        <v/>
      </c>
      <c r="Z17" s="900" t="str">
        <f>IF($W17="","",IF(AND($R$65=1,$S17=$C17),3,IF(AND($R$65=2,$S17=$C17),2,IF(AND($R$65=3,$S17=$C17),1,""))))</f>
        <v/>
      </c>
      <c r="AA17" s="900" t="str">
        <f>IF($W17="","",IF(AND($R$65=1,$S$16=$S$17,$S$17=$C$17),3,IF(AND($R$65=2,$S$16=$S$17,$S$17=$C$17),2,IF(AND($R$65=3,$S$16=$S$17,$S$17=$C$17),1,""))))</f>
        <v/>
      </c>
      <c r="AB17" s="403" t="str">
        <f>IF($W17="","",IF(AND($R$65=1,$S$18=$S$16,$S$16=$S$17,$S$17=$C$17),3,IF(AND($R$65=2,$S$18=$S$16,$S$16=$S$17,$S$17=$C$17),2,IF(AND($R$65=3,$S$18=$S$16,$S$16=$S$17,$S$17=$C$17),1,""))))</f>
        <v/>
      </c>
      <c r="AC17" s="403"/>
      <c r="AD17" s="403"/>
      <c r="AE17" s="1007">
        <f t="shared" si="1"/>
        <v>0</v>
      </c>
      <c r="AG17" s="982" t="str">
        <f>IF($D17="","",VLOOKUP($D17,'m kvalifikacije žrebna lista'!$A$7:$R$38,14))</f>
        <v/>
      </c>
      <c r="AH17" s="1431">
        <v>11</v>
      </c>
      <c r="AI17" s="1431" t="str">
        <f>UPPER(IF($D17="","",VLOOKUP($D17,'ž kvalifikacije žrebna lista'!$A$7:$R$78,3)))</f>
        <v/>
      </c>
      <c r="AJ17" s="1431" t="str">
        <f>PROPER(IF($D17="","",VLOOKUP($D17,'ž kvalifikacije žrebna lista'!$A$7:$R$78,4)))</f>
        <v/>
      </c>
      <c r="AK17" s="1438" t="str">
        <f>IF($W$17="","",IF($S17&lt;&gt;$C17,"",IF(OR($J18="bb",$J18=""),"0",$T18)))</f>
        <v/>
      </c>
      <c r="AL17" s="1438" t="str">
        <f>IF($W$17="","",IF($S$16&lt;&gt;$C17,"",IF(OR($L$17="bb",$L$17=""),"0",$K$15)))</f>
        <v/>
      </c>
      <c r="AM17" s="1438" t="str">
        <f>IF($W$17="","",IF($S$18&lt;&gt;$C17,"",IF(OR($N$19="bb",$N$19=""),"0",$M$20)))</f>
        <v/>
      </c>
      <c r="AN17" s="1433" t="str">
        <f>IF($W17="","",IF(AND($R$65=1,$S$18=$S$16,$S$16=$S$17,$S$17=$C$17),0.3,IF(AND($R$65=2,$S$18=$S$16,$S$16=$S$17,$S$17=$C$17),0.2,IF(AND($R$65=3,$S$18=$S$16,$S$16=$S$17,$S$17=$C$17),0.1,"0"))))</f>
        <v/>
      </c>
      <c r="AO17" s="1433"/>
      <c r="AP17" s="1433"/>
      <c r="AQ17" s="1450">
        <f t="shared" si="2"/>
        <v>0</v>
      </c>
      <c r="AR17" s="1430"/>
      <c r="AS17" s="1431">
        <v>11</v>
      </c>
      <c r="AT17" s="1431" t="str">
        <f>UPPER(IF($D17="","",VLOOKUP($D17,'ž kvalifikacije žrebna lista'!$A$7:$R$78,3)))</f>
        <v/>
      </c>
      <c r="AU17" s="1431" t="str">
        <f>PROPER(IF($D17="","",VLOOKUP($D17,'ž kvalifikacije žrebna lista'!$A$7:$R$78,4)))</f>
        <v/>
      </c>
      <c r="AV17" s="1450">
        <f t="shared" si="3"/>
        <v>0</v>
      </c>
      <c r="AW17" s="1430"/>
    </row>
    <row r="18" spans="1:49" s="33" customFormat="1" ht="9.6" customHeight="1">
      <c r="A18" s="501" t="s">
        <v>14</v>
      </c>
      <c r="B18" s="101" t="str">
        <f>UPPER(IF($D18="","",VLOOKUP($D18,'ž kvalifikacije žrebna lista'!$A$7:$R$70,17)))</f>
        <v/>
      </c>
      <c r="C18" s="101" t="str">
        <f>UPPER(IF($D18="","",VLOOKUP($D18,'ž kvalifikacije žrebna lista'!$A$7:$R$70,2)))</f>
        <v/>
      </c>
      <c r="D18" s="102"/>
      <c r="E18" s="118" t="str">
        <f>UPPER(IF($D18="","",VLOOKUP($D18,'ž kvalifikacije žrebna lista'!$A$7:$R$70,3)))</f>
        <v/>
      </c>
      <c r="F18" s="118" t="str">
        <f>UPPER(IF($D18="","",VLOOKUP($D18,'ž kvalifikacije žrebna lista'!$A$7:$R$70,4)))</f>
        <v/>
      </c>
      <c r="G18" s="118"/>
      <c r="H18" s="118" t="str">
        <f>UPPER(IF($D18="","",VLOOKUP($D18,'ž kvalifikacije žrebna lista'!$A$7:$R$70,5)))</f>
        <v/>
      </c>
      <c r="I18" s="133"/>
      <c r="J18" s="1404"/>
      <c r="K18" s="937"/>
      <c r="L18" s="114" t="s">
        <v>151</v>
      </c>
      <c r="M18" s="120"/>
      <c r="N18" s="116" t="str">
        <f>UPPER(IF(OR(M18="a",M18="as"),L16,IF(OR(M18="b",M18="bs"),L20,)))</f>
        <v/>
      </c>
      <c r="O18" s="121"/>
      <c r="P18" s="159"/>
      <c r="Q18" s="122"/>
      <c r="R18" s="122"/>
      <c r="S18" s="982" t="str">
        <f>IF(OR(M18="a",M18="as"),S16,IF(OR(M18="b",M18="bs"),S20,""))</f>
        <v/>
      </c>
      <c r="T18" s="982" t="str">
        <f>IF($D18="","",VLOOKUP($D18,'ž kvalifikacije žrebna lista'!$A$7:$R$38,14))</f>
        <v/>
      </c>
      <c r="V18" s="886">
        <v>12</v>
      </c>
      <c r="W18" s="886" t="str">
        <f>UPPER(IF($D18="","",VLOOKUP($D18,'ž kvalifikacije žrebna lista'!$A$7:$R$78,3)))</f>
        <v/>
      </c>
      <c r="X18" s="886" t="str">
        <f>PROPER(IF($D18="","",VLOOKUP($D18,'ž kvalifikacije žrebna lista'!$A$7:$R$78,4)))</f>
        <v/>
      </c>
      <c r="Y18" s="888" t="str">
        <f t="shared" si="0"/>
        <v/>
      </c>
      <c r="Z18" s="902" t="str">
        <f>IF($W18="","",IF(AND($R$65=1,$S17=$C18),3,IF(AND($R$65=2,$S17=$C18),2,IF(AND($R$65=3,$S17=$C18),1,""))))</f>
        <v/>
      </c>
      <c r="AA18" s="902" t="str">
        <f>IF($W18="","",IF(AND($R$65=1,$S$16=$S$17,$S$17=$C$18),3,IF(AND($R$65=2,$S$16=$S$17,$S$17=$C$18),2,IF(AND($R$65=3,$S$16=$S$17,$S$17=$C$18),1,""))))</f>
        <v/>
      </c>
      <c r="AB18" s="888" t="str">
        <f>IF($W18="","",IF(AND($R$65=1,$S$18=$S$16,$S$16=$S$17,$S$17=$C$18),3,IF(AND($R$65=2,$S$18=$S$16,$S$16=$S$17,$S$17=$C$18),2,IF(AND($R$65=3,$S$18=$S$16,$S$16=$S$17,$S$17=$C$18),1,""))))</f>
        <v/>
      </c>
      <c r="AC18" s="888"/>
      <c r="AD18" s="888"/>
      <c r="AE18" s="1008">
        <f t="shared" si="1"/>
        <v>0</v>
      </c>
      <c r="AG18" s="982" t="str">
        <f>IF($D18="","",VLOOKUP($D18,'m kvalifikacije žrebna lista'!$A$7:$R$38,14))</f>
        <v/>
      </c>
      <c r="AH18" s="1431">
        <v>12</v>
      </c>
      <c r="AI18" s="1431" t="str">
        <f>UPPER(IF($D18="","",VLOOKUP($D18,'ž kvalifikacije žrebna lista'!$A$7:$R$78,3)))</f>
        <v/>
      </c>
      <c r="AJ18" s="1431" t="str">
        <f>PROPER(IF($D18="","",VLOOKUP($D18,'ž kvalifikacije žrebna lista'!$A$7:$R$78,4)))</f>
        <v/>
      </c>
      <c r="AK18" s="1438" t="str">
        <f>IF($W$18="","",IF($S17&lt;&gt;$C18,"",IF(OR($J18="bb",$J18=""),"0",$T17)))</f>
        <v/>
      </c>
      <c r="AL18" s="1438" t="str">
        <f>IF($W$18="","",IF($S$16&lt;&gt;$C18,"",IF(OR($L$17="bb",$L$17=""),"0",$K$15)))</f>
        <v/>
      </c>
      <c r="AM18" s="1438" t="str">
        <f>IF($W$18="","",IF($S$18&lt;&gt;$C18,"",IF(OR($N$19="bb",$N$19=""),"0",$M$20)))</f>
        <v/>
      </c>
      <c r="AN18" s="1433" t="str">
        <f>IF($W18="","",IF(AND($R$65=1,$S$18=$S$16,$S$16=$S$17,$S$17=$C$18),0.3,IF(AND($R$65=2,$S$18=$S$16,$S$16=$S$17,$S$17=$C$18),0.2,IF(AND($R$65=3,$S$18=$S$16,$S$16=$S$17,$S$17=$C$18),0.1,"0"))))</f>
        <v/>
      </c>
      <c r="AO18" s="1433"/>
      <c r="AP18" s="1433"/>
      <c r="AQ18" s="1450">
        <f t="shared" si="2"/>
        <v>0</v>
      </c>
      <c r="AR18" s="1430"/>
      <c r="AS18" s="1431">
        <v>12</v>
      </c>
      <c r="AT18" s="1431" t="str">
        <f>UPPER(IF($D18="","",VLOOKUP($D18,'ž kvalifikacije žrebna lista'!$A$7:$R$78,3)))</f>
        <v/>
      </c>
      <c r="AU18" s="1431" t="str">
        <f>PROPER(IF($D18="","",VLOOKUP($D18,'ž kvalifikacije žrebna lista'!$A$7:$R$78,4)))</f>
        <v/>
      </c>
      <c r="AV18" s="1450">
        <f t="shared" si="3"/>
        <v>0</v>
      </c>
      <c r="AW18" s="1430"/>
    </row>
    <row r="19" spans="1:49" s="33" customFormat="1" ht="9.6" customHeight="1">
      <c r="A19" s="501" t="s">
        <v>15</v>
      </c>
      <c r="B19" s="101" t="str">
        <f>UPPER(IF($D19="","",VLOOKUP($D19,'ž kvalifikacije žrebna lista'!$A$7:$R$70,17)))</f>
        <v/>
      </c>
      <c r="C19" s="101" t="str">
        <f>UPPER(IF($D19="","",VLOOKUP($D19,'ž kvalifikacije žrebna lista'!$A$7:$R$70,2)))</f>
        <v/>
      </c>
      <c r="D19" s="102"/>
      <c r="E19" s="118" t="str">
        <f>UPPER(IF($D19="","",VLOOKUP($D19,'ž kvalifikacije žrebna lista'!$A$7:$R$70,3)))</f>
        <v/>
      </c>
      <c r="F19" s="118" t="str">
        <f>UPPER(IF($D19="","",VLOOKUP($D19,'ž kvalifikacije žrebna lista'!$A$7:$R$70,4)))</f>
        <v/>
      </c>
      <c r="G19" s="118"/>
      <c r="H19" s="118" t="str">
        <f>UPPER(IF($D19="","",VLOOKUP($D19,'ž kvalifikacije žrebna lista'!$A$7:$R$70,5)))</f>
        <v/>
      </c>
      <c r="I19" s="132"/>
      <c r="J19" s="116" t="str">
        <f>UPPER(IF(OR(I20="a",I20="as"),E19,IF(OR(I20="b",I20="bs"),E20,)))</f>
        <v/>
      </c>
      <c r="K19" s="994">
        <f>IF(OR(I20="a",I20="as"),T19,IF(OR(I20="b",I20="bs"),T20,))</f>
        <v>0</v>
      </c>
      <c r="L19" s="134"/>
      <c r="M19" s="997"/>
      <c r="N19" s="1404"/>
      <c r="O19" s="122"/>
      <c r="P19" s="122"/>
      <c r="Q19" s="122"/>
      <c r="R19" s="122"/>
      <c r="S19" s="982" t="str">
        <f>IF(OR(I20="a",I20="as"),C19,IF(OR(I20="b",I20="bs"),C20,""))</f>
        <v/>
      </c>
      <c r="T19" s="982" t="str">
        <f>IF($D19="","",VLOOKUP($D19,'ž kvalifikacije žrebna lista'!$A$7:$R$38,14))</f>
        <v/>
      </c>
      <c r="V19" s="620">
        <v>13</v>
      </c>
      <c r="W19" s="620" t="str">
        <f>UPPER(IF($D19="","",VLOOKUP($D19,'ž kvalifikacije žrebna lista'!$A$7:$R$78,3)))</f>
        <v/>
      </c>
      <c r="X19" s="620" t="str">
        <f>PROPER(IF($D19="","",VLOOKUP($D19,'ž kvalifikacije žrebna lista'!$A$7:$R$78,4)))</f>
        <v/>
      </c>
      <c r="Y19" s="403" t="str">
        <f t="shared" si="0"/>
        <v/>
      </c>
      <c r="Z19" s="900" t="str">
        <f>IF($W19="","",IF(AND($R$65=1,$S19=$C19),3,IF(AND($R$65=2,$S19=$C19),2,IF(AND($R$65=3,$S19=$C19),1,""))))</f>
        <v/>
      </c>
      <c r="AA19" s="900" t="str">
        <f>IF($W19="","",IF(AND($R$65=1,$S$20=$S$19,$S$19=$C$19),3,IF(AND($R$65=2,$S$20=$S$19,$S$19=$C$19),2,IF(AND($R$65=3,$S$20=$S$19,$S$19=$C$19),1,""))))</f>
        <v/>
      </c>
      <c r="AB19" s="403" t="str">
        <f>IF($W19="","",IF(AND($R$65=1,$S$18=$S$20,$S$20=$S$19,$S$19=$C$19),3,IF(AND($R$65=2,$S$18=$S$20,$S$20=$S$19,$S$19=$C$19),2,IF(AND($R$65=3,$S$18=$S$20,$S$20=$S$19,$S$19=$C$19),1,""))))</f>
        <v/>
      </c>
      <c r="AC19" s="403"/>
      <c r="AD19" s="403"/>
      <c r="AE19" s="1007">
        <f t="shared" si="1"/>
        <v>0</v>
      </c>
      <c r="AG19" s="982" t="str">
        <f>IF($D19="","",VLOOKUP($D19,'m kvalifikacije žrebna lista'!$A$7:$R$38,14))</f>
        <v/>
      </c>
      <c r="AH19" s="1431">
        <v>13</v>
      </c>
      <c r="AI19" s="1431" t="str">
        <f>UPPER(IF($D19="","",VLOOKUP($D19,'ž kvalifikacije žrebna lista'!$A$7:$R$78,3)))</f>
        <v/>
      </c>
      <c r="AJ19" s="1431" t="str">
        <f>PROPER(IF($D19="","",VLOOKUP($D19,'ž kvalifikacije žrebna lista'!$A$7:$R$78,4)))</f>
        <v/>
      </c>
      <c r="AK19" s="1438" t="str">
        <f>IF($W$19="","",IF($S19&lt;&gt;$C19,"",IF(OR($J20="bb",$J20=""),"0",$T20)))</f>
        <v/>
      </c>
      <c r="AL19" s="1438" t="str">
        <f>IF($W$19="","",IF($S$20&lt;&gt;$C19,"",IF(OR($L$21="bb",$L$21=""),"0",$K$21)))</f>
        <v/>
      </c>
      <c r="AM19" s="1438" t="str">
        <f>IF($W$19="","",IF($S$18&lt;&gt;$C19,"",IF(OR($N$19="bb",$N$19=""),"0",$M$16)))</f>
        <v/>
      </c>
      <c r="AN19" s="1433" t="str">
        <f>IF($W19="","",IF(AND($R$65=1,$S$18=$S$20,$S$20=$S$19,$S$19=$C$19),0.3,IF(AND($R$65=2,$S$18=$S$20,$S$20=$S$19,$S$19=$C$19),0.2,IF(AND($R$65=3,$S$18=$S$20,$S$20=$S$19,$S$19=$C$19),0.1,"0"))))</f>
        <v/>
      </c>
      <c r="AO19" s="1433"/>
      <c r="AP19" s="1433"/>
      <c r="AQ19" s="1450">
        <f t="shared" si="2"/>
        <v>0</v>
      </c>
      <c r="AR19" s="1430"/>
      <c r="AS19" s="1431">
        <v>13</v>
      </c>
      <c r="AT19" s="1431" t="str">
        <f>UPPER(IF($D19="","",VLOOKUP($D19,'ž kvalifikacije žrebna lista'!$A$7:$R$78,3)))</f>
        <v/>
      </c>
      <c r="AU19" s="1431" t="str">
        <f>PROPER(IF($D19="","",VLOOKUP($D19,'ž kvalifikacije žrebna lista'!$A$7:$R$78,4)))</f>
        <v/>
      </c>
      <c r="AV19" s="1450">
        <f t="shared" si="3"/>
        <v>0</v>
      </c>
      <c r="AW19" s="1430"/>
    </row>
    <row r="20" spans="1:49" s="33" customFormat="1" ht="9.6" customHeight="1">
      <c r="A20" s="501" t="s">
        <v>16</v>
      </c>
      <c r="B20" s="101" t="str">
        <f>UPPER(IF($D20="","",VLOOKUP($D20,'ž kvalifikacije žrebna lista'!$A$7:$R$70,17)))</f>
        <v/>
      </c>
      <c r="C20" s="101" t="str">
        <f>UPPER(IF($D20="","",VLOOKUP($D20,'ž kvalifikacije žrebna lista'!$A$7:$R$70,2)))</f>
        <v/>
      </c>
      <c r="D20" s="102"/>
      <c r="E20" s="118" t="str">
        <f>UPPER(IF($D20="","",VLOOKUP($D20,'ž kvalifikacije žrebna lista'!$A$7:$R$70,3)))</f>
        <v/>
      </c>
      <c r="F20" s="118" t="str">
        <f>UPPER(IF($D20="","",VLOOKUP($D20,'ž kvalifikacije žrebna lista'!$A$7:$R$70,4)))</f>
        <v/>
      </c>
      <c r="G20" s="118"/>
      <c r="H20" s="118" t="str">
        <f>UPPER(IF($D20="","",VLOOKUP($D20,'ž kvalifikacije žrebna lista'!$A$7:$R$70,5)))</f>
        <v/>
      </c>
      <c r="I20" s="133"/>
      <c r="J20" s="1404"/>
      <c r="K20" s="115"/>
      <c r="L20" s="116" t="str">
        <f>UPPER(IF(OR(K20="a",K20="as"),J19,IF(OR(K20="b",K20="bs"),J21,)))</f>
        <v/>
      </c>
      <c r="M20" s="1000">
        <f>IF(OR(K20="a",K20="as"),K19,IF(OR(K20="b",K20="bs"),K21,))</f>
        <v>0</v>
      </c>
      <c r="N20" s="122"/>
      <c r="O20" s="122"/>
      <c r="P20" s="122"/>
      <c r="Q20" s="122"/>
      <c r="R20" s="122"/>
      <c r="S20" s="982" t="str">
        <f>IF(OR(K20="a",K20="as"),S19,IF(OR(K20="b",K20="bs"),S21,""))</f>
        <v/>
      </c>
      <c r="T20" s="982" t="str">
        <f>IF($D20="","",VLOOKUP($D20,'ž kvalifikacije žrebna lista'!$A$7:$R$38,14))</f>
        <v/>
      </c>
      <c r="V20" s="886">
        <v>14</v>
      </c>
      <c r="W20" s="886" t="str">
        <f>UPPER(IF($D20="","",VLOOKUP($D20,'ž kvalifikacije žrebna lista'!$A$7:$R$78,3)))</f>
        <v/>
      </c>
      <c r="X20" s="886" t="str">
        <f>PROPER(IF($D20="","",VLOOKUP($D20,'ž kvalifikacije žrebna lista'!$A$7:$R$78,4)))</f>
        <v/>
      </c>
      <c r="Y20" s="888" t="str">
        <f t="shared" si="0"/>
        <v/>
      </c>
      <c r="Z20" s="902" t="str">
        <f>IF($W20="","",IF(AND($R$65=1,$S19=$C20),3,IF(AND($R$65=2,$S19=$C20),2,IF(AND($R$65=3,$S19=$C20),1,""))))</f>
        <v/>
      </c>
      <c r="AA20" s="902" t="str">
        <f>IF($W20="","",IF(AND($R$65=1,$S$20=$S$19,$S$19=$C$20),3,IF(AND($R$65=2,$S$20=$S$19,$S$19=$C$20),2,IF(AND($R$65=3,$S$20=$S$19,$S$19=$C$20),1,""))))</f>
        <v/>
      </c>
      <c r="AB20" s="888" t="str">
        <f>IF($W20="","",IF(AND($R$65=1,$S$18=$S$20,$S$20=$S$19,$S$19=$C$20),3,IF(AND($R$65=2,$S$18=$S$20,$S$20=$S$19,$S$19=$C$20),2,IF(AND($R$65=3,$S$18=$S$20,$S$20=$S$19,$S$19=$C$20),1,""))))</f>
        <v/>
      </c>
      <c r="AC20" s="888"/>
      <c r="AD20" s="888"/>
      <c r="AE20" s="1008">
        <f t="shared" si="1"/>
        <v>0</v>
      </c>
      <c r="AG20" s="982" t="str">
        <f>IF($D20="","",VLOOKUP($D20,'m kvalifikacije žrebna lista'!$A$7:$R$38,14))</f>
        <v/>
      </c>
      <c r="AH20" s="1431">
        <v>14</v>
      </c>
      <c r="AI20" s="1431" t="str">
        <f>UPPER(IF($D20="","",VLOOKUP($D20,'ž kvalifikacije žrebna lista'!$A$7:$R$78,3)))</f>
        <v/>
      </c>
      <c r="AJ20" s="1431" t="str">
        <f>PROPER(IF($D20="","",VLOOKUP($D20,'ž kvalifikacije žrebna lista'!$A$7:$R$78,4)))</f>
        <v/>
      </c>
      <c r="AK20" s="1438" t="str">
        <f>IF($W$20="","",IF($S19&lt;&gt;$C20,"",IF(OR($J20="bb",$J20=""),"0",$T19)))</f>
        <v/>
      </c>
      <c r="AL20" s="1438" t="str">
        <f>IF($W$20="","",IF($S$20&lt;&gt;$C20,"",IF(OR($L$21="bb",$L$21=""),"0",$K$21)))</f>
        <v/>
      </c>
      <c r="AM20" s="1438" t="str">
        <f>IF($W$20="","",IF($S$18&lt;&gt;$C20,"",IF(OR($N$19="bb",$N$19=""),"0",$M$16)))</f>
        <v/>
      </c>
      <c r="AN20" s="1433" t="str">
        <f>IF($W20="","",IF(AND($R$65=1,$S$18=$S$20,$S$20=$S$19,$S$19=$C$20),0.3,IF(AND($R$65=2,$S$18=$S$20,$S$20=$S$19,$S$19=$C$20),0.2,IF(AND($R$65=3,$S$18=$S$20,$S$20=$S$19,$S$19=$C$20),0.1,"0"))))</f>
        <v/>
      </c>
      <c r="AO20" s="1433"/>
      <c r="AP20" s="1433"/>
      <c r="AQ20" s="1450">
        <f t="shared" si="2"/>
        <v>0</v>
      </c>
      <c r="AR20" s="1430"/>
      <c r="AS20" s="1431">
        <v>14</v>
      </c>
      <c r="AT20" s="1431" t="str">
        <f>UPPER(IF($D20="","",VLOOKUP($D20,'ž kvalifikacije žrebna lista'!$A$7:$R$78,3)))</f>
        <v/>
      </c>
      <c r="AU20" s="1431" t="str">
        <f>PROPER(IF($D20="","",VLOOKUP($D20,'ž kvalifikacije žrebna lista'!$A$7:$R$78,4)))</f>
        <v/>
      </c>
      <c r="AV20" s="1450">
        <f t="shared" si="3"/>
        <v>0</v>
      </c>
      <c r="AW20" s="1430"/>
    </row>
    <row r="21" spans="1:49" s="33" customFormat="1" ht="9.6" customHeight="1">
      <c r="A21" s="504" t="s">
        <v>17</v>
      </c>
      <c r="B21" s="101" t="str">
        <f>UPPER(IF($D21="","",VLOOKUP($D21,'ž kvalifikacije žrebna lista'!$A$7:$R$70,17)))</f>
        <v/>
      </c>
      <c r="C21" s="101" t="str">
        <f>UPPER(IF($D21="","",VLOOKUP($D21,'ž kvalifikacije žrebna lista'!$A$7:$R$70,2)))</f>
        <v/>
      </c>
      <c r="D21" s="102"/>
      <c r="E21" s="118" t="str">
        <f>UPPER(IF($D21="","",VLOOKUP($D21,'ž kvalifikacije žrebna lista'!$A$7:$R$70,3)))</f>
        <v/>
      </c>
      <c r="F21" s="118" t="str">
        <f>UPPER(IF($D21="","",VLOOKUP($D21,'ž kvalifikacije žrebna lista'!$A$7:$R$70,4)))</f>
        <v/>
      </c>
      <c r="G21" s="118"/>
      <c r="H21" s="118" t="str">
        <f>UPPER(IF($D21="","",VLOOKUP($D21,'ž kvalifikacije žrebna lista'!$A$7:$R$70,5)))</f>
        <v/>
      </c>
      <c r="I21" s="132"/>
      <c r="J21" s="116" t="str">
        <f>UPPER(IF(OR(I22="a",I22="as"),E21,IF(OR(I22="b",I22="bs"),E22,)))</f>
        <v/>
      </c>
      <c r="K21" s="996">
        <f>IF(OR(I22="a",I22="as"),T21,IF(OR(I22="b",I22="bs"),T22,))</f>
        <v>0</v>
      </c>
      <c r="L21" s="1404"/>
      <c r="M21" s="937"/>
      <c r="N21" s="122"/>
      <c r="O21" s="122"/>
      <c r="P21" s="122"/>
      <c r="Q21" s="122"/>
      <c r="R21" s="122"/>
      <c r="S21" s="982" t="str">
        <f>IF(OR(I22="a",I22="as"),C21,IF(OR(I22="b",I22="bs"),C22,""))</f>
        <v/>
      </c>
      <c r="T21" s="982" t="str">
        <f>IF($D21="","",VLOOKUP($D21,'ž kvalifikacije žrebna lista'!$A$7:$R$38,14))</f>
        <v/>
      </c>
      <c r="V21" s="620">
        <v>15</v>
      </c>
      <c r="W21" s="620" t="str">
        <f>UPPER(IF($D21="","",VLOOKUP($D21,'ž kvalifikacije žrebna lista'!$A$7:$R$78,3)))</f>
        <v/>
      </c>
      <c r="X21" s="620" t="str">
        <f>PROPER(IF($D21="","",VLOOKUP($D21,'ž kvalifikacije žrebna lista'!$A$7:$R$78,4)))</f>
        <v/>
      </c>
      <c r="Y21" s="403" t="str">
        <f t="shared" si="0"/>
        <v/>
      </c>
      <c r="Z21" s="900" t="str">
        <f>IF($W21="","",IF(AND($R$65=1,$S21=$C21),3,IF(AND($R$65=2,$S21=$C21),2,IF(AND($R$65=3,$S21=$C21),1,""))))</f>
        <v/>
      </c>
      <c r="AA21" s="900" t="str">
        <f>IF($W21="","",IF(AND($R$65=1,$S$20=$S$21,$S$21=$C$21),3,IF(AND($R$65=2,$S$20=$S$21,$S$21=$C$21),2,IF(AND($R$65=3,$S$20=$S$21,$S$21=$C$21),1,""))))</f>
        <v/>
      </c>
      <c r="AB21" s="403" t="str">
        <f>IF($W21="","",IF(AND($R$65=1,$S$18=$S$20,$S$20=$S$21,$S$21=$C$21),3,IF(AND($R$65=2,$S$18=$S$20,$S$20=$S$21,$S$21=$C$21),2,IF(AND($R$65=3,$S$18=$S$20,$S$20=$S$21,$S$21=$C$21),1,""))))</f>
        <v/>
      </c>
      <c r="AC21" s="403"/>
      <c r="AD21" s="403"/>
      <c r="AE21" s="1007">
        <f t="shared" si="1"/>
        <v>0</v>
      </c>
      <c r="AG21" s="982" t="str">
        <f>IF($D21="","",VLOOKUP($D21,'m kvalifikacije žrebna lista'!$A$7:$R$38,14))</f>
        <v/>
      </c>
      <c r="AH21" s="1431">
        <v>15</v>
      </c>
      <c r="AI21" s="1431" t="str">
        <f>UPPER(IF($D21="","",VLOOKUP($D21,'ž kvalifikacije žrebna lista'!$A$7:$R$78,3)))</f>
        <v/>
      </c>
      <c r="AJ21" s="1431" t="str">
        <f>PROPER(IF($D21="","",VLOOKUP($D21,'ž kvalifikacije žrebna lista'!$A$7:$R$78,4)))</f>
        <v/>
      </c>
      <c r="AK21" s="1438" t="str">
        <f>IF($W$21="","",IF($S21&lt;&gt;$C21,"",IF(OR($J22="bb",$J22=""),"0",$T22)))</f>
        <v/>
      </c>
      <c r="AL21" s="1438" t="str">
        <f>IF($W$21="","",IF($S$20&lt;&gt;$C21,"",IF(OR($L$21="bb",$L$21=""),"0",$K$19)))</f>
        <v/>
      </c>
      <c r="AM21" s="1438" t="str">
        <f>IF($W$21="","",IF($S$18&lt;&gt;$C21,"",IF(OR($N$19="bb",$N$19=""),"0",$M$16)))</f>
        <v/>
      </c>
      <c r="AN21" s="1433" t="str">
        <f>IF($W21="","",IF(AND($R$65=1,$S$18=$S$20,$S$20=$S$21,$S$21=$C$21),0.3,IF(AND($R$65=2,$S$18=$S$20,$S$20=$S$21,$S$21=$C$21),0.2,IF(AND($R$65=3,$S$18=$S$20,$S$20=$S$21,$S$21=$C$21),0.1,"0"))))</f>
        <v/>
      </c>
      <c r="AO21" s="1433"/>
      <c r="AP21" s="1433"/>
      <c r="AQ21" s="1450">
        <f t="shared" si="2"/>
        <v>0</v>
      </c>
      <c r="AR21" s="1430"/>
      <c r="AS21" s="1431">
        <v>15</v>
      </c>
      <c r="AT21" s="1431" t="str">
        <f>UPPER(IF($D21="","",VLOOKUP($D21,'ž kvalifikacije žrebna lista'!$A$7:$R$78,3)))</f>
        <v/>
      </c>
      <c r="AU21" s="1431" t="str">
        <f>PROPER(IF($D21="","",VLOOKUP($D21,'ž kvalifikacije žrebna lista'!$A$7:$R$78,4)))</f>
        <v/>
      </c>
      <c r="AV21" s="1450">
        <f t="shared" si="3"/>
        <v>0</v>
      </c>
      <c r="AW21" s="1430"/>
    </row>
    <row r="22" spans="1:49" s="33" customFormat="1" ht="9.6" customHeight="1">
      <c r="A22" s="501" t="s">
        <v>18</v>
      </c>
      <c r="B22" s="101" t="str">
        <f>UPPER(IF($D22="","",VLOOKUP($D22,'ž kvalifikacije žrebna lista'!$A$7:$R$70,17)))</f>
        <v/>
      </c>
      <c r="C22" s="101" t="str">
        <f>UPPER(IF($D22="","",VLOOKUP($D22,'ž kvalifikacije žrebna lista'!$A$7:$R$70,2)))</f>
        <v/>
      </c>
      <c r="D22" s="102"/>
      <c r="E22" s="118" t="str">
        <f>UPPER(IF($D22="","",VLOOKUP($D22,'ž kvalifikacije žrebna lista'!$A$7:$R$70,3)))</f>
        <v/>
      </c>
      <c r="F22" s="118" t="str">
        <f>UPPER(IF($D22="","",VLOOKUP($D22,'ž kvalifikacije žrebna lista'!$A$7:$R$70,4)))</f>
        <v/>
      </c>
      <c r="G22" s="118"/>
      <c r="H22" s="118" t="str">
        <f>UPPER(IF($D22="","",VLOOKUP($D22,'ž kvalifikacije žrebna lista'!$A$7:$R$70,5)))</f>
        <v/>
      </c>
      <c r="I22" s="133"/>
      <c r="J22" s="1404"/>
      <c r="K22" s="937"/>
      <c r="L22" s="122"/>
      <c r="M22" s="999"/>
      <c r="N22" s="122"/>
      <c r="O22" s="122"/>
      <c r="P22" s="122"/>
      <c r="Q22" s="122"/>
      <c r="R22" s="122"/>
      <c r="S22" s="982"/>
      <c r="T22" s="982" t="str">
        <f>IF($D22="","",VLOOKUP($D22,'ž kvalifikacije žrebna lista'!$A$7:$R$38,14))</f>
        <v/>
      </c>
      <c r="V22" s="886">
        <v>16</v>
      </c>
      <c r="W22" s="886" t="str">
        <f>UPPER(IF($D22="","",VLOOKUP($D22,'ž kvalifikacije žrebna lista'!$A$7:$R$78,3)))</f>
        <v/>
      </c>
      <c r="X22" s="886" t="str">
        <f>PROPER(IF($D22="","",VLOOKUP($D22,'ž kvalifikacije žrebna lista'!$A$7:$R$78,4)))</f>
        <v/>
      </c>
      <c r="Y22" s="888" t="str">
        <f t="shared" si="0"/>
        <v/>
      </c>
      <c r="Z22" s="902" t="str">
        <f>IF($W22="","",IF(AND($R$65=1,$S21=$C22),3,IF(AND($R$65=2,$S21=$C22),2,IF(AND($R$65=3,$S21=$C22),1,""))))</f>
        <v/>
      </c>
      <c r="AA22" s="902" t="str">
        <f>IF($W22="","",IF(AND($R$65=1,$S$20=$S$21,$S$21=$C$22),3,IF(AND($R$65=2,$S$20=$S$21,$S$21=$C$22),2,IF(AND($R$65=3,$S$20=$S$21,$S$21=$C$22),1,""))))</f>
        <v/>
      </c>
      <c r="AB22" s="888" t="str">
        <f>IF($W22="","",IF(AND($R$65=1,$S$18=$S$20,$S$20=$S$21,$S$21=$C$22),3,IF(AND($R$65=2,$S$18=$S$20,$S$20=$S$21,$S$21=$C$22),2,IF(AND($R$65=3,$S$18=$S$20,$S$20=$S$21,$S$21=$C$22),1,""))))</f>
        <v/>
      </c>
      <c r="AC22" s="888"/>
      <c r="AD22" s="888"/>
      <c r="AE22" s="1008">
        <f t="shared" si="1"/>
        <v>0</v>
      </c>
      <c r="AG22" s="982" t="str">
        <f>IF($D22="","",VLOOKUP($D22,'m kvalifikacije žrebna lista'!$A$7:$R$38,14))</f>
        <v/>
      </c>
      <c r="AH22" s="1431">
        <v>16</v>
      </c>
      <c r="AI22" s="1431" t="str">
        <f>UPPER(IF($D22="","",VLOOKUP($D22,'ž kvalifikacije žrebna lista'!$A$7:$R$78,3)))</f>
        <v/>
      </c>
      <c r="AJ22" s="1431" t="str">
        <f>PROPER(IF($D22="","",VLOOKUP($D22,'ž kvalifikacije žrebna lista'!$A$7:$R$78,4)))</f>
        <v/>
      </c>
      <c r="AK22" s="1438" t="str">
        <f>IF($W$22="","",IF($S21&lt;&gt;$C22,"",IF(OR($J22="bb",$J22=""),"0",$T21)))</f>
        <v/>
      </c>
      <c r="AL22" s="1438" t="str">
        <f>IF($W$22="","",IF($S$20&lt;&gt;$C22,"",IF(OR($L$21="bb",$L$21=""),"0",$K$19)))</f>
        <v/>
      </c>
      <c r="AM22" s="1438" t="str">
        <f>IF($W$22="","",IF($S$18&lt;&gt;$C22,"",IF(OR($N$19="bb",$N$19=""),"0",$M$16)))</f>
        <v/>
      </c>
      <c r="AN22" s="1433" t="str">
        <f>IF($W22="","",IF(AND($R$65=1,$S$18=$S$20,$S$20=$S$21,$S$21=$C$22),0.3,IF(AND($R$65=2,$S$18=$S$20,$S$20=$S$21,$S$21=$C$22),0.2,IF(AND($R$65=3,$S$18=$S$20,$S$20=$S$21,$S$21=$C$22),0.1,"0"))))</f>
        <v/>
      </c>
      <c r="AO22" s="1433"/>
      <c r="AP22" s="1433"/>
      <c r="AQ22" s="1450">
        <f t="shared" si="2"/>
        <v>0</v>
      </c>
      <c r="AR22" s="1430"/>
      <c r="AS22" s="1431">
        <v>16</v>
      </c>
      <c r="AT22" s="1431" t="str">
        <f>UPPER(IF($D22="","",VLOOKUP($D22,'ž kvalifikacije žrebna lista'!$A$7:$R$78,3)))</f>
        <v/>
      </c>
      <c r="AU22" s="1431" t="str">
        <f>PROPER(IF($D22="","",VLOOKUP($D22,'ž kvalifikacije žrebna lista'!$A$7:$R$78,4)))</f>
        <v/>
      </c>
      <c r="AV22" s="1450">
        <f t="shared" si="3"/>
        <v>0</v>
      </c>
      <c r="AW22" s="1430"/>
    </row>
    <row r="23" spans="1:49" s="33" customFormat="1" ht="9.6" customHeight="1">
      <c r="A23" s="500" t="s">
        <v>19</v>
      </c>
      <c r="B23" s="103" t="str">
        <f>UPPER(IF($D23="","",VLOOKUP($D23,'ž kvalifikacije žrebna lista'!$A$7:$R$70,17)))</f>
        <v/>
      </c>
      <c r="C23" s="103" t="str">
        <f>UPPER(IF($D23="","",VLOOKUP($D23,'ž kvalifikacije žrebna lista'!$A$7:$R$70,2)))</f>
        <v/>
      </c>
      <c r="D23" s="102"/>
      <c r="E23" s="103" t="str">
        <f>UPPER(IF($D23="","",VLOOKUP($D23,'ž kvalifikacije žrebna lista'!$A$7:$R$70,3)))</f>
        <v/>
      </c>
      <c r="F23" s="103" t="str">
        <f>UPPER(IF($D23="","",VLOOKUP($D23,'ž kvalifikacije žrebna lista'!$A$7:$R$70,4)))</f>
        <v/>
      </c>
      <c r="G23" s="103"/>
      <c r="H23" s="103" t="str">
        <f>UPPER(IF($D23="","",VLOOKUP($D23,'ž kvalifikacije žrebna lista'!$A$7:$R$70,5)))</f>
        <v/>
      </c>
      <c r="I23" s="132"/>
      <c r="J23" s="116" t="str">
        <f>UPPER(IF(OR(I24="a",I24="as"),E23,IF(OR(I24="b",I24="bs"),E24,)))</f>
        <v/>
      </c>
      <c r="K23" s="994">
        <f>IF(OR(I24="a",I24="as"),T23,IF(OR(I24="b",I24="bs"),T24,))</f>
        <v>0</v>
      </c>
      <c r="L23" s="122"/>
      <c r="M23" s="937"/>
      <c r="N23" s="122"/>
      <c r="O23" s="122"/>
      <c r="P23" s="122"/>
      <c r="Q23" s="122"/>
      <c r="R23" s="122"/>
      <c r="S23" s="982" t="str">
        <f>IF(OR(I24="a",I24="as"),C23,IF(OR(I24="b",I24="bs"),C24,""))</f>
        <v/>
      </c>
      <c r="T23" s="982" t="str">
        <f>IF($D23="","",VLOOKUP($D23,'ž kvalifikacije žrebna lista'!$A$7:$R$38,14))</f>
        <v/>
      </c>
      <c r="V23" s="620">
        <v>17</v>
      </c>
      <c r="W23" s="620" t="str">
        <f>UPPER(IF($D23="","",VLOOKUP($D23,'ž kvalifikacije žrebna lista'!$A$7:$R$78,3)))</f>
        <v/>
      </c>
      <c r="X23" s="620" t="str">
        <f>PROPER(IF($D23="","",VLOOKUP($D23,'ž kvalifikacije žrebna lista'!$A$7:$R$78,4)))</f>
        <v/>
      </c>
      <c r="Y23" s="403" t="str">
        <f t="shared" si="0"/>
        <v/>
      </c>
      <c r="Z23" s="900" t="str">
        <f>IF($W23="","",IF(AND($R$65=1,$S23=$C23),3,IF(AND($R$65=2,$S23=$C23),2,IF(AND($R$65=3,$S23=$C23),1,""))))</f>
        <v/>
      </c>
      <c r="AA23" s="900" t="str">
        <f>IF($W23="","",IF(AND($R$65=1,$S$24=$S$23,$S$23=$C$23),3,IF(AND($R$65=2,$S$24=$S$23,$S$23=$C$23),2,IF(AND($R$65=3,$S$24=$S$23,$S$23=$C$23),1,""))))</f>
        <v/>
      </c>
      <c r="AB23" s="403" t="str">
        <f>IF($W23="","",IF(AND($R$65=1,$S$26=$S$24,$S$24=$S$23,$S$23=$C$23),3,IF(AND($R$65=2,$S$26=$S$24,$S$24=$S$23,$S$23=$C$23),2,IF(AND($R$65=3,$S$26=$S$24,$S$24=$S$23,$S$23=$C$23),1,""))))</f>
        <v/>
      </c>
      <c r="AC23" s="403"/>
      <c r="AD23" s="403"/>
      <c r="AE23" s="1007">
        <f t="shared" si="1"/>
        <v>0</v>
      </c>
      <c r="AG23" s="982" t="str">
        <f>IF($D23="","",VLOOKUP($D23,'m kvalifikacije žrebna lista'!$A$7:$R$38,14))</f>
        <v/>
      </c>
      <c r="AH23" s="1431">
        <v>17</v>
      </c>
      <c r="AI23" s="1431" t="str">
        <f>UPPER(IF($D23="","",VLOOKUP($D23,'ž kvalifikacije žrebna lista'!$A$7:$R$78,3)))</f>
        <v/>
      </c>
      <c r="AJ23" s="1431" t="str">
        <f>PROPER(IF($D23="","",VLOOKUP($D23,'ž kvalifikacije žrebna lista'!$A$7:$R$78,4)))</f>
        <v/>
      </c>
      <c r="AK23" s="1438" t="str">
        <f>IF($W$23="","",IF($S23&lt;&gt;$C23,"",IF(OR($J24="bb",$J24=""),"0",$T24)))</f>
        <v/>
      </c>
      <c r="AL23" s="1438" t="str">
        <f>IF($W$23="","",IF($S$24&lt;&gt;$C23,"",IF(OR($L$25="bb",$L$25=""),"0",$K$25)))</f>
        <v/>
      </c>
      <c r="AM23" s="1438" t="str">
        <f>IF($W$23="","",IF($S$26&lt;&gt;$C23,"",IF(OR($N$27="bb",$N$27=""),"0",$M$28)))</f>
        <v/>
      </c>
      <c r="AN23" s="1433" t="str">
        <f>IF($W23="","",IF(AND($R$65=1,$S$26=$S$24,$S$24=$S$23,$S$23=$C$23),0.3,IF(AND($R$65=2,$S$26=$S$24,$S$24=$S$23,$S$23=$C$23),0.2,IF(AND($R$65=3,$S$26=$S$24,$S$24=$S$23,$S$23=$C$23),0.1,"0"))))</f>
        <v/>
      </c>
      <c r="AO23" s="1433"/>
      <c r="AP23" s="1433"/>
      <c r="AQ23" s="1450">
        <f t="shared" si="2"/>
        <v>0</v>
      </c>
      <c r="AR23" s="1430"/>
      <c r="AS23" s="1431">
        <v>17</v>
      </c>
      <c r="AT23" s="1431" t="str">
        <f>UPPER(IF($D23="","",VLOOKUP($D23,'ž kvalifikacije žrebna lista'!$A$7:$R$78,3)))</f>
        <v/>
      </c>
      <c r="AU23" s="1431" t="str">
        <f>PROPER(IF($D23="","",VLOOKUP($D23,'ž kvalifikacije žrebna lista'!$A$7:$R$78,4)))</f>
        <v/>
      </c>
      <c r="AV23" s="1450">
        <f t="shared" si="3"/>
        <v>0</v>
      </c>
      <c r="AW23" s="1430"/>
    </row>
    <row r="24" spans="1:49" s="33" customFormat="1" ht="9.6" customHeight="1">
      <c r="A24" s="504" t="s">
        <v>20</v>
      </c>
      <c r="B24" s="101" t="str">
        <f>UPPER(IF($D24="","",VLOOKUP($D24,'ž kvalifikacije žrebna lista'!$A$7:$R$70,17)))</f>
        <v/>
      </c>
      <c r="C24" s="101" t="str">
        <f>UPPER(IF($D24="","",VLOOKUP($D24,'ž kvalifikacije žrebna lista'!$A$7:$R$70,2)))</f>
        <v/>
      </c>
      <c r="D24" s="102"/>
      <c r="E24" s="118" t="str">
        <f>UPPER(IF($D24="","",VLOOKUP($D24,'ž kvalifikacije žrebna lista'!$A$7:$R$70,3)))</f>
        <v/>
      </c>
      <c r="F24" s="118" t="str">
        <f>UPPER(IF($D24="","",VLOOKUP($D24,'ž kvalifikacije žrebna lista'!$A$7:$R$70,4)))</f>
        <v/>
      </c>
      <c r="G24" s="118"/>
      <c r="H24" s="118" t="str">
        <f>UPPER(IF($D24="","",VLOOKUP($D24,'ž kvalifikacije žrebna lista'!$A$7:$R$70,5)))</f>
        <v/>
      </c>
      <c r="I24" s="133"/>
      <c r="J24" s="1404"/>
      <c r="K24" s="115"/>
      <c r="L24" s="116" t="str">
        <f>UPPER(IF(OR(K24="a",K24="as"),J23,IF(OR(K24="b",K24="bs"),J25,)))</f>
        <v/>
      </c>
      <c r="M24" s="994">
        <f>IF(OR(K24="a",K24="as"),K23,IF(OR(K24="b",K24="bs"),K25,))</f>
        <v>0</v>
      </c>
      <c r="N24" s="122"/>
      <c r="O24" s="122"/>
      <c r="P24" s="122"/>
      <c r="Q24" s="122"/>
      <c r="R24" s="122"/>
      <c r="S24" s="982" t="str">
        <f>IF(OR(K24="a",K24="as"),S23,IF(OR(K24="b",K24="bs"),S25,""))</f>
        <v/>
      </c>
      <c r="T24" s="982" t="str">
        <f>IF($D24="","",VLOOKUP($D24,'ž kvalifikacije žrebna lista'!$A$7:$R$38,14))</f>
        <v/>
      </c>
      <c r="V24" s="886">
        <v>18</v>
      </c>
      <c r="W24" s="886" t="str">
        <f>UPPER(IF($D24="","",VLOOKUP($D24,'ž kvalifikacije žrebna lista'!$A$7:$R$78,3)))</f>
        <v/>
      </c>
      <c r="X24" s="886" t="str">
        <f>PROPER(IF($D24="","",VLOOKUP($D24,'ž kvalifikacije žrebna lista'!$A$7:$R$78,4)))</f>
        <v/>
      </c>
      <c r="Y24" s="888" t="str">
        <f t="shared" si="0"/>
        <v/>
      </c>
      <c r="Z24" s="902" t="str">
        <f>IF($W24="","",IF(AND($R$65=1,$S23=$C24),3,IF(AND($R$65=2,$S23=$C24),2,IF(AND($R$65=3,$S23=$C24),1,""))))</f>
        <v/>
      </c>
      <c r="AA24" s="902" t="str">
        <f>IF($W24="","",IF(AND($R$65=1,$S$24=$S$23,$S$23=$C$24),3,IF(AND($R$65=2,$S$24=$S$23,$S$23=$C$24),2,IF(AND($R$65=3,$S$24=$S$23,$S$23=$C$24),1,""))))</f>
        <v/>
      </c>
      <c r="AB24" s="888" t="str">
        <f>IF($W24="","",IF(AND($R$65=1,$S$26=$S$24,$S$24=$S$23,$S$23=$C$24),3,IF(AND($R$65=2,$S$26=$S$24,$S$24=$S$23,$S$23=$C$24),2,IF(AND($R$65=3,$S$26=$S$24,$S$24=$S$23,$S$23=$C$24),1,""))))</f>
        <v/>
      </c>
      <c r="AC24" s="888"/>
      <c r="AD24" s="888"/>
      <c r="AE24" s="1008">
        <f t="shared" si="1"/>
        <v>0</v>
      </c>
      <c r="AG24" s="982" t="str">
        <f>IF($D24="","",VLOOKUP($D24,'m kvalifikacije žrebna lista'!$A$7:$R$38,14))</f>
        <v/>
      </c>
      <c r="AH24" s="1431">
        <v>18</v>
      </c>
      <c r="AI24" s="1431" t="str">
        <f>UPPER(IF($D24="","",VLOOKUP($D24,'ž kvalifikacije žrebna lista'!$A$7:$R$78,3)))</f>
        <v/>
      </c>
      <c r="AJ24" s="1431" t="str">
        <f>PROPER(IF($D24="","",VLOOKUP($D24,'ž kvalifikacije žrebna lista'!$A$7:$R$78,4)))</f>
        <v/>
      </c>
      <c r="AK24" s="1438" t="str">
        <f>IF($W$24="","",IF($S23&lt;&gt;$C24,"",IF(OR($J24="bb",$J24=""),"0",$T23)))</f>
        <v/>
      </c>
      <c r="AL24" s="1438" t="str">
        <f>IF($W$24="","",IF($S$24&lt;&gt;$C24,"",IF(OR($L$25="bb",$L$25=""),"0",$K$25)))</f>
        <v/>
      </c>
      <c r="AM24" s="1438" t="str">
        <f>IF($W$24="","",IF($S$26&lt;&gt;$C24,"",IF(OR($N$27="bb",$N$27=""),"0",$M$28)))</f>
        <v/>
      </c>
      <c r="AN24" s="1433" t="str">
        <f>IF($W24="","",IF(AND($R$65=1,$S$26=$S$24,$S$24=$S$23,$S$23=$C$24),0.3,IF(AND($R$65=2,$S$26=$S$24,$S$24=$S$23,$S$23=$C$24),0.2,IF(AND($R$65=3,$S$26=$S$24,$S$24=$S$23,$S$23=$C$24),0.1,"0"))))</f>
        <v/>
      </c>
      <c r="AO24" s="1433"/>
      <c r="AP24" s="1433"/>
      <c r="AQ24" s="1450">
        <f t="shared" si="2"/>
        <v>0</v>
      </c>
      <c r="AR24" s="1430"/>
      <c r="AS24" s="1431">
        <v>18</v>
      </c>
      <c r="AT24" s="1431" t="str">
        <f>UPPER(IF($D24="","",VLOOKUP($D24,'ž kvalifikacije žrebna lista'!$A$7:$R$78,3)))</f>
        <v/>
      </c>
      <c r="AU24" s="1431" t="str">
        <f>PROPER(IF($D24="","",VLOOKUP($D24,'ž kvalifikacije žrebna lista'!$A$7:$R$78,4)))</f>
        <v/>
      </c>
      <c r="AV24" s="1450">
        <f t="shared" si="3"/>
        <v>0</v>
      </c>
      <c r="AW24" s="1430"/>
    </row>
    <row r="25" spans="1:49" s="33" customFormat="1" ht="9.6" customHeight="1">
      <c r="A25" s="501" t="s">
        <v>21</v>
      </c>
      <c r="B25" s="101" t="str">
        <f>UPPER(IF($D25="","",VLOOKUP($D25,'ž kvalifikacije žrebna lista'!$A$7:$R$70,17)))</f>
        <v/>
      </c>
      <c r="C25" s="101" t="str">
        <f>UPPER(IF($D25="","",VLOOKUP($D25,'ž kvalifikacije žrebna lista'!$A$7:$R$70,2)))</f>
        <v/>
      </c>
      <c r="D25" s="102"/>
      <c r="E25" s="118" t="str">
        <f>UPPER(IF($D25="","",VLOOKUP($D25,'ž kvalifikacije žrebna lista'!$A$7:$R$70,3)))</f>
        <v/>
      </c>
      <c r="F25" s="118" t="str">
        <f>UPPER(IF($D25="","",VLOOKUP($D25,'ž kvalifikacije žrebna lista'!$A$7:$R$70,4)))</f>
        <v/>
      </c>
      <c r="G25" s="118"/>
      <c r="H25" s="118" t="str">
        <f>UPPER(IF($D25="","",VLOOKUP($D25,'ž kvalifikacije žrebna lista'!$A$7:$R$70,5)))</f>
        <v/>
      </c>
      <c r="I25" s="132"/>
      <c r="J25" s="116" t="str">
        <f>UPPER(IF(OR(I26="a",I26="as"),E25,IF(OR(I26="b",I26="bs"),E26,)))</f>
        <v/>
      </c>
      <c r="K25" s="995">
        <f>IF(OR(I26="a",I26="as"),T25,IF(OR(I26="b",I26="bs"),T26,))</f>
        <v>0</v>
      </c>
      <c r="L25" s="1404"/>
      <c r="M25" s="936"/>
      <c r="N25" s="122"/>
      <c r="O25" s="122"/>
      <c r="P25" s="122"/>
      <c r="Q25" s="122"/>
      <c r="R25" s="122"/>
      <c r="S25" s="982" t="str">
        <f>IF(OR(I26="a",I26="as"),C25,IF(OR(I26="b",I26="bs"),C26,""))</f>
        <v/>
      </c>
      <c r="T25" s="982" t="str">
        <f>IF($D25="","",VLOOKUP($D25,'ž kvalifikacije žrebna lista'!$A$7:$R$38,14))</f>
        <v/>
      </c>
      <c r="V25" s="620">
        <v>19</v>
      </c>
      <c r="W25" s="620" t="str">
        <f>UPPER(IF($D25="","",VLOOKUP($D25,'ž kvalifikacije žrebna lista'!$A$7:$R$78,3)))</f>
        <v/>
      </c>
      <c r="X25" s="620" t="str">
        <f>PROPER(IF($D25="","",VLOOKUP($D25,'ž kvalifikacije žrebna lista'!$A$7:$R$78,4)))</f>
        <v/>
      </c>
      <c r="Y25" s="403" t="str">
        <f t="shared" si="0"/>
        <v/>
      </c>
      <c r="Z25" s="900" t="str">
        <f>IF($W25="","",IF(AND($R$65=1,$S25=$C25),3,IF(AND($R$65=2,$S25=$C25),2,IF(AND($R$65=3,$S25=$C25),1,""))))</f>
        <v/>
      </c>
      <c r="AA25" s="900" t="str">
        <f>IF($W25="","",IF(AND($R$65=1,$S$24=$S$25,$S$25=$C$25),3,IF(AND($R$65=2,$S$24=$S$25,$S$25=$C$25),2,IF(AND($R$65=3,$S$24=$S$25,$S$25=$C$25),1,""))))</f>
        <v/>
      </c>
      <c r="AB25" s="403" t="str">
        <f>IF($W25="","",IF(AND($R$65=1,$S$26=$S$24,$S$24=$S$25,$S$25=$C$25),3,IF(AND($R$65=2,$S$26=$S$24,$S$24=$S$25,$S$25=$C$25),2,IF(AND($R$65=3,$S$26=$S$24,$S$24=$S$25,$S$25=$C$25),1,""))))</f>
        <v/>
      </c>
      <c r="AC25" s="403"/>
      <c r="AD25" s="403"/>
      <c r="AE25" s="1007">
        <f t="shared" si="1"/>
        <v>0</v>
      </c>
      <c r="AG25" s="982" t="str">
        <f>IF($D25="","",VLOOKUP($D25,'m kvalifikacije žrebna lista'!$A$7:$R$38,14))</f>
        <v/>
      </c>
      <c r="AH25" s="1431">
        <v>19</v>
      </c>
      <c r="AI25" s="1431" t="str">
        <f>UPPER(IF($D25="","",VLOOKUP($D25,'ž kvalifikacije žrebna lista'!$A$7:$R$78,3)))</f>
        <v/>
      </c>
      <c r="AJ25" s="1431" t="str">
        <f>PROPER(IF($D25="","",VLOOKUP($D25,'ž kvalifikacije žrebna lista'!$A$7:$R$78,4)))</f>
        <v/>
      </c>
      <c r="AK25" s="1438" t="str">
        <f>IF($W$25="","",IF($S25&lt;&gt;$C25,"",IF(OR($J26="bb",$J26=""),"0",$T26)))</f>
        <v/>
      </c>
      <c r="AL25" s="1438" t="str">
        <f>IF($W$25="","",IF($S$24&lt;&gt;$C25,"",IF(OR($L$25="bb",$L$25=""),"0",$K$23)))</f>
        <v/>
      </c>
      <c r="AM25" s="1438" t="str">
        <f>IF($W$25="","",IF($S$26&lt;&gt;$C25,"",IF(OR($N$27="bb",$N$27=""),"0",$M$28)))</f>
        <v/>
      </c>
      <c r="AN25" s="1433" t="str">
        <f>IF($W25="","",IF(AND($R$65=1,$S$26=$S$24,$S$24=$S$25,$S$25=$C$25),0.3,IF(AND($R$65=2,$S$26=$S$24,$S$24=$S$25,$S$25=$C$25),0.2,IF(AND($R$65=3,$S$26=$S$24,$S$24=$S$25,$S$25=$C$25),0.1,"0"))))</f>
        <v/>
      </c>
      <c r="AO25" s="1433"/>
      <c r="AP25" s="1433"/>
      <c r="AQ25" s="1450">
        <f t="shared" si="2"/>
        <v>0</v>
      </c>
      <c r="AR25" s="1430"/>
      <c r="AS25" s="1431">
        <v>19</v>
      </c>
      <c r="AT25" s="1431" t="str">
        <f>UPPER(IF($D25="","",VLOOKUP($D25,'ž kvalifikacije žrebna lista'!$A$7:$R$78,3)))</f>
        <v/>
      </c>
      <c r="AU25" s="1431" t="str">
        <f>PROPER(IF($D25="","",VLOOKUP($D25,'ž kvalifikacije žrebna lista'!$A$7:$R$78,4)))</f>
        <v/>
      </c>
      <c r="AV25" s="1450">
        <f t="shared" si="3"/>
        <v>0</v>
      </c>
      <c r="AW25" s="1430"/>
    </row>
    <row r="26" spans="1:49" s="33" customFormat="1" ht="9.6" customHeight="1">
      <c r="A26" s="501" t="s">
        <v>22</v>
      </c>
      <c r="B26" s="101" t="str">
        <f>UPPER(IF($D26="","",VLOOKUP($D26,'ž kvalifikacije žrebna lista'!$A$7:$R$70,17)))</f>
        <v/>
      </c>
      <c r="C26" s="101" t="str">
        <f>UPPER(IF($D26="","",VLOOKUP($D26,'ž kvalifikacije žrebna lista'!$A$7:$R$70,2)))</f>
        <v/>
      </c>
      <c r="D26" s="102"/>
      <c r="E26" s="118" t="str">
        <f>UPPER(IF($D26="","",VLOOKUP($D26,'ž kvalifikacije žrebna lista'!$A$7:$R$70,3)))</f>
        <v/>
      </c>
      <c r="F26" s="118" t="str">
        <f>UPPER(IF($D26="","",VLOOKUP($D26,'ž kvalifikacije žrebna lista'!$A$7:$R$70,4)))</f>
        <v/>
      </c>
      <c r="G26" s="118"/>
      <c r="H26" s="118" t="str">
        <f>UPPER(IF($D26="","",VLOOKUP($D26,'ž kvalifikacije žrebna lista'!$A$7:$R$70,5)))</f>
        <v/>
      </c>
      <c r="I26" s="133"/>
      <c r="J26" s="1404"/>
      <c r="K26" s="937"/>
      <c r="L26" s="114" t="s">
        <v>151</v>
      </c>
      <c r="M26" s="120"/>
      <c r="N26" s="116" t="str">
        <f>UPPER(IF(OR(M26="a",M26="as"),L24,IF(OR(M26="b",M26="bs"),L28,)))</f>
        <v/>
      </c>
      <c r="O26" s="121"/>
      <c r="P26" s="159"/>
      <c r="Q26" s="122"/>
      <c r="R26" s="122"/>
      <c r="S26" s="982" t="str">
        <f>IF(OR(M26="a",M26="as"),S24,IF(OR(M26="b",M26="bs"),S28,""))</f>
        <v/>
      </c>
      <c r="T26" s="982" t="str">
        <f>IF($D26="","",VLOOKUP($D26,'ž kvalifikacije žrebna lista'!$A$7:$R$38,14))</f>
        <v/>
      </c>
      <c r="V26" s="886">
        <v>20</v>
      </c>
      <c r="W26" s="886" t="str">
        <f>UPPER(IF($D26="","",VLOOKUP($D26,'ž kvalifikacije žrebna lista'!$A$7:$R$78,3)))</f>
        <v/>
      </c>
      <c r="X26" s="886" t="str">
        <f>PROPER(IF($D26="","",VLOOKUP($D26,'ž kvalifikacije žrebna lista'!$A$7:$R$78,4)))</f>
        <v/>
      </c>
      <c r="Y26" s="888" t="str">
        <f t="shared" si="0"/>
        <v/>
      </c>
      <c r="Z26" s="902" t="str">
        <f>IF($W26="","",IF(AND($R$65=1,$S25=$C26),3,IF(AND($R$65=2,$S25=$C26),2,IF(AND($R$65=3,$S25=$C26),1,""))))</f>
        <v/>
      </c>
      <c r="AA26" s="902" t="str">
        <f>IF($W26="","",IF(AND($R$65=1,$S$24=$S$25,$S$25=$C$26),3,IF(AND($R$65=2,$S$24=$S$25,$S$25=$C$26),2,IF(AND($R$65=3,$S$24=$S$25,$S$25=$C$26),1,""))))</f>
        <v/>
      </c>
      <c r="AB26" s="888" t="str">
        <f>IF($W26="","",IF(AND($R$65=1,$S$26=$S$24,$S$24=$S$25,$S$25=$C$26),3,IF(AND($R$65=2,$S$26=$S$24,$S$24=$S$25,$S$25=$C$26),2,IF(AND($R$65=3,$S$26=$S$24,$S$24=$S$25,$S$25=$C$26),1,""))))</f>
        <v/>
      </c>
      <c r="AC26" s="888"/>
      <c r="AD26" s="888"/>
      <c r="AE26" s="1008">
        <f t="shared" si="1"/>
        <v>0</v>
      </c>
      <c r="AG26" s="982" t="str">
        <f>IF($D26="","",VLOOKUP($D26,'m kvalifikacije žrebna lista'!$A$7:$R$38,14))</f>
        <v/>
      </c>
      <c r="AH26" s="1431">
        <v>20</v>
      </c>
      <c r="AI26" s="1431" t="str">
        <f>UPPER(IF($D26="","",VLOOKUP($D26,'ž kvalifikacije žrebna lista'!$A$7:$R$78,3)))</f>
        <v/>
      </c>
      <c r="AJ26" s="1431" t="str">
        <f>PROPER(IF($D26="","",VLOOKUP($D26,'ž kvalifikacije žrebna lista'!$A$7:$R$78,4)))</f>
        <v/>
      </c>
      <c r="AK26" s="1438" t="str">
        <f>IF($W$26="","",IF($S25&lt;&gt;$C26,"",IF(OR($J26="bb",$J26=""),"0",$T25)))</f>
        <v/>
      </c>
      <c r="AL26" s="1438" t="str">
        <f>IF($W$26="","",IF($S$24&lt;&gt;$C26,"",IF(OR($L$25="bb",$L$25=""),"0",$K$23)))</f>
        <v/>
      </c>
      <c r="AM26" s="1438" t="str">
        <f>IF($W$26="","",IF($S$26&lt;&gt;$C26,"",IF(OR($N$27="bb",$N$27=""),"0",$M$28)))</f>
        <v/>
      </c>
      <c r="AN26" s="1433" t="str">
        <f>IF($W26="","",IF(AND($R$65=1,$S$26=$S$24,$S$24=$S$25,$S$25=$C$26),0.3,IF(AND($R$65=2,$S$26=$S$24,$S$24=$S$25,$S$25=$C$26),0.2,IF(AND($R$65=3,$S$26=$S$24,$S$24=$S$25,$S$25=$C$26),0.1,"0"))))</f>
        <v/>
      </c>
      <c r="AO26" s="1433"/>
      <c r="AP26" s="1433"/>
      <c r="AQ26" s="1450">
        <f t="shared" si="2"/>
        <v>0</v>
      </c>
      <c r="AR26" s="1430"/>
      <c r="AS26" s="1431">
        <v>20</v>
      </c>
      <c r="AT26" s="1431" t="str">
        <f>UPPER(IF($D26="","",VLOOKUP($D26,'ž kvalifikacije žrebna lista'!$A$7:$R$78,3)))</f>
        <v/>
      </c>
      <c r="AU26" s="1431" t="str">
        <f>PROPER(IF($D26="","",VLOOKUP($D26,'ž kvalifikacije žrebna lista'!$A$7:$R$78,4)))</f>
        <v/>
      </c>
      <c r="AV26" s="1450">
        <f t="shared" si="3"/>
        <v>0</v>
      </c>
      <c r="AW26" s="1430"/>
    </row>
    <row r="27" spans="1:49" s="33" customFormat="1" ht="9.6" customHeight="1">
      <c r="A27" s="501" t="s">
        <v>23</v>
      </c>
      <c r="B27" s="101" t="str">
        <f>UPPER(IF($D27="","",VLOOKUP($D27,'ž kvalifikacije žrebna lista'!$A$7:$R$70,17)))</f>
        <v/>
      </c>
      <c r="C27" s="101" t="str">
        <f>UPPER(IF($D27="","",VLOOKUP($D27,'ž kvalifikacije žrebna lista'!$A$7:$R$70,2)))</f>
        <v/>
      </c>
      <c r="D27" s="102"/>
      <c r="E27" s="118" t="str">
        <f>UPPER(IF($D27="","",VLOOKUP($D27,'ž kvalifikacije žrebna lista'!$A$7:$R$70,3)))</f>
        <v/>
      </c>
      <c r="F27" s="118" t="str">
        <f>UPPER(IF($D27="","",VLOOKUP($D27,'ž kvalifikacije žrebna lista'!$A$7:$R$70,4)))</f>
        <v/>
      </c>
      <c r="G27" s="118"/>
      <c r="H27" s="118" t="str">
        <f>UPPER(IF($D27="","",VLOOKUP($D27,'ž kvalifikacije žrebna lista'!$A$7:$R$70,5)))</f>
        <v/>
      </c>
      <c r="I27" s="132"/>
      <c r="J27" s="116" t="str">
        <f>UPPER(IF(OR(I28="a",I28="as"),E27,IF(OR(I28="b",I28="bs"),E28,)))</f>
        <v/>
      </c>
      <c r="K27" s="994">
        <f>IF(OR(I28="a",I28="as"),T27,IF(OR(I28="b",I28="bs"),T28,0))</f>
        <v>0</v>
      </c>
      <c r="L27" s="134"/>
      <c r="M27" s="997"/>
      <c r="N27" s="1404"/>
      <c r="O27" s="122"/>
      <c r="P27" s="122"/>
      <c r="Q27" s="122"/>
      <c r="R27" s="122"/>
      <c r="S27" s="982" t="str">
        <f>IF(OR(I28="a",I28="as"),C27,IF(OR(I28="b",I28="bs"),C28,""))</f>
        <v/>
      </c>
      <c r="T27" s="984" t="str">
        <f>IF($D27="","",VLOOKUP($D27,'ž kvalifikacije žrebna lista'!$A$7:$R$38,14))</f>
        <v/>
      </c>
      <c r="V27" s="620">
        <v>21</v>
      </c>
      <c r="W27" s="620" t="str">
        <f>UPPER(IF($D27="","",VLOOKUP($D27,'ž kvalifikacije žrebna lista'!$A$7:$R$78,3)))</f>
        <v/>
      </c>
      <c r="X27" s="620" t="str">
        <f>PROPER(IF($D27="","",VLOOKUP($D27,'ž kvalifikacije žrebna lista'!$A$7:$R$78,4)))</f>
        <v/>
      </c>
      <c r="Y27" s="403" t="str">
        <f t="shared" si="0"/>
        <v/>
      </c>
      <c r="Z27" s="900" t="str">
        <f>IF($W27="","",IF(AND($R$65=1,$S27=$C27),3,IF(AND($R$65=2,$S27=$C27),2,IF(AND($R$65=3,$S27=$C27),1,""))))</f>
        <v/>
      </c>
      <c r="AA27" s="900" t="str">
        <f>IF($W27="","",IF(AND($R$65=1,$S$28=$S$27,$S$27=$C$27),3,IF(AND($R$65=2,$S$28=$S$27,$S$27=$C$27),2,IF(AND($R$65=3,$S$28=$S$27,$S$27=$C$27),1,""))))</f>
        <v/>
      </c>
      <c r="AB27" s="900" t="str">
        <f>IF($W27="","",IF(AND($R$65=1,$S$26=$S$28,S$28=$S$27,$S$27=$C$27),3,IF(AND($R$65=2,$S$26=$S$28,$S$28=$S$27,$S$27=$C$27),2,IF(AND($R$65=3,$S$26=$S$28,$S$28=$S$27,$S$27=$C$27),1,""))))</f>
        <v/>
      </c>
      <c r="AC27" s="403"/>
      <c r="AD27" s="403"/>
      <c r="AE27" s="1007">
        <f t="shared" si="1"/>
        <v>0</v>
      </c>
      <c r="AG27" s="984" t="str">
        <f>IF($D27="","",VLOOKUP($D27,'m kvalifikacije žrebna lista'!$A$7:$R$38,14))</f>
        <v/>
      </c>
      <c r="AH27" s="1431">
        <v>21</v>
      </c>
      <c r="AI27" s="1431" t="str">
        <f>UPPER(IF($D27="","",VLOOKUP($D27,'ž kvalifikacije žrebna lista'!$A$7:$R$78,3)))</f>
        <v/>
      </c>
      <c r="AJ27" s="1431" t="str">
        <f>PROPER(IF($D27="","",VLOOKUP($D27,'ž kvalifikacije žrebna lista'!$A$7:$R$78,4)))</f>
        <v/>
      </c>
      <c r="AK27" s="1438" t="str">
        <f>IF($W$27="","",IF($S27&lt;&gt;$C27,"",IF(OR($J28="bb",$J28=""),"0",$T28)))</f>
        <v/>
      </c>
      <c r="AL27" s="1438" t="str">
        <f>IF($W$27="","",IF($S$28&lt;&gt;$C27,"",IF(OR($L$29="bb",$L$29=""),"0",$K$29)))</f>
        <v/>
      </c>
      <c r="AM27" s="1438" t="str">
        <f>IF($W$27="","",IF($S$26&lt;&gt;$C27,"",IF(OR($N$27="bb",$N$27=""),"0",$M$24)))</f>
        <v/>
      </c>
      <c r="AN27" s="1452" t="str">
        <f>IF($W27="","",IF(AND($R$65=1,$S$26=$S$28,AF$28=$S$27,$S$27=$C$27),0.3,IF(AND($R$65=2,$S$26=$S$28,$S$28=$S$27,$S$27=$C$27),0.2,IF(AND($R$65=3,$S$26=$S$28,$S$28=$S$27,$S$27=$C$27),0.1,"0"))))</f>
        <v/>
      </c>
      <c r="AO27" s="1433"/>
      <c r="AP27" s="1433"/>
      <c r="AQ27" s="1450">
        <f t="shared" si="2"/>
        <v>0</v>
      </c>
      <c r="AR27" s="1430"/>
      <c r="AS27" s="1431">
        <v>21</v>
      </c>
      <c r="AT27" s="1431" t="str">
        <f>UPPER(IF($D27="","",VLOOKUP($D27,'ž kvalifikacije žrebna lista'!$A$7:$R$78,3)))</f>
        <v/>
      </c>
      <c r="AU27" s="1431" t="str">
        <f>PROPER(IF($D27="","",VLOOKUP($D27,'ž kvalifikacije žrebna lista'!$A$7:$R$78,4)))</f>
        <v/>
      </c>
      <c r="AV27" s="1450">
        <f t="shared" si="3"/>
        <v>0</v>
      </c>
      <c r="AW27" s="1430"/>
    </row>
    <row r="28" spans="1:49" s="33" customFormat="1" ht="9.6" customHeight="1">
      <c r="A28" s="501" t="s">
        <v>24</v>
      </c>
      <c r="B28" s="101" t="str">
        <f>UPPER(IF($D28="","",VLOOKUP($D28,'ž kvalifikacije žrebna lista'!$A$7:$R$70,17)))</f>
        <v/>
      </c>
      <c r="C28" s="101" t="str">
        <f>UPPER(IF($D28="","",VLOOKUP($D28,'ž kvalifikacije žrebna lista'!$A$7:$R$70,2)))</f>
        <v/>
      </c>
      <c r="D28" s="102"/>
      <c r="E28" s="118" t="str">
        <f>UPPER(IF($D28="","",VLOOKUP($D28,'ž kvalifikacije žrebna lista'!$A$7:$R$70,3)))</f>
        <v/>
      </c>
      <c r="F28" s="118" t="str">
        <f>UPPER(IF($D28="","",VLOOKUP($D28,'ž kvalifikacije žrebna lista'!$A$7:$R$70,4)))</f>
        <v/>
      </c>
      <c r="G28" s="118"/>
      <c r="H28" s="118" t="str">
        <f>UPPER(IF($D28="","",VLOOKUP($D28,'ž kvalifikacije žrebna lista'!$A$7:$R$70,5)))</f>
        <v/>
      </c>
      <c r="I28" s="133"/>
      <c r="J28" s="1404"/>
      <c r="K28" s="115"/>
      <c r="L28" s="116" t="str">
        <f>UPPER(IF(OR(K28="a",K28="as"),J27,IF(OR(K28="b",K28="bs"),J29,)))</f>
        <v/>
      </c>
      <c r="M28" s="998">
        <f>IF(OR(K28="a",K28="as"),K27,IF(OR(K28="b",K28="bs"),K29,))</f>
        <v>0</v>
      </c>
      <c r="N28" s="122"/>
      <c r="O28" s="122"/>
      <c r="P28" s="122"/>
      <c r="Q28" s="122"/>
      <c r="R28" s="122"/>
      <c r="S28" s="982" t="str">
        <f>IF(OR(K28="a",K28="as"),S27,IF(OR(K28="b",K28="bs"),S29,""))</f>
        <v/>
      </c>
      <c r="T28" s="982" t="str">
        <f>IF($D28="","",VLOOKUP($D28,'ž kvalifikacije žrebna lista'!$A$7:$R$38,14))</f>
        <v/>
      </c>
      <c r="V28" s="886">
        <v>22</v>
      </c>
      <c r="W28" s="886" t="str">
        <f>UPPER(IF($D28="","",VLOOKUP($D28,'ž kvalifikacije žrebna lista'!$A$7:$R$78,3)))</f>
        <v/>
      </c>
      <c r="X28" s="886" t="str">
        <f>PROPER(IF($D28="","",VLOOKUP($D28,'ž kvalifikacije žrebna lista'!$A$7:$R$78,4)))</f>
        <v/>
      </c>
      <c r="Y28" s="888" t="str">
        <f t="shared" si="0"/>
        <v/>
      </c>
      <c r="Z28" s="902" t="str">
        <f>IF($W28="","",IF(AND($R$65=1,$S27=$C28),3,IF(AND($R$65=2,$S27=$C28),2,IF(AND($R$65=3,$S27=$C28),1,""))))</f>
        <v/>
      </c>
      <c r="AA28" s="902" t="str">
        <f>IF($W28="","",IF(AND($R$65=1,$S$28=$S$27,$S$27=$C$28),3,IF(AND($R$65=2,$S$28=$S$27,$S$27=$C$28),2,IF(AND($R$65=3,$S$28=$S$27,$S$27=$C$28),1,""))))</f>
        <v/>
      </c>
      <c r="AB28" s="888" t="str">
        <f>IF($W28="","",IF(AND($R$65=1,$S$26=$S$28,$S$28=$S$27,$S$27=$C$28),3,IF(AND($R$65=2,$S$26=$S$28,$S$28=$S$27,$S$27=$C$28),2,IF(AND($R$65=3,$S$26=$S$28,$S$28=$S$27,$S$27=$C$28),1,""))))</f>
        <v/>
      </c>
      <c r="AC28" s="888"/>
      <c r="AD28" s="888"/>
      <c r="AE28" s="1008">
        <f t="shared" si="1"/>
        <v>0</v>
      </c>
      <c r="AG28" s="982" t="str">
        <f>IF($D28="","",VLOOKUP($D28,'m kvalifikacije žrebna lista'!$A$7:$R$38,14))</f>
        <v/>
      </c>
      <c r="AH28" s="1431">
        <v>22</v>
      </c>
      <c r="AI28" s="1431" t="str">
        <f>UPPER(IF($D28="","",VLOOKUP($D28,'ž kvalifikacije žrebna lista'!$A$7:$R$78,3)))</f>
        <v/>
      </c>
      <c r="AJ28" s="1431" t="str">
        <f>PROPER(IF($D28="","",VLOOKUP($D28,'ž kvalifikacije žrebna lista'!$A$7:$R$78,4)))</f>
        <v/>
      </c>
      <c r="AK28" s="1438" t="str">
        <f>IF($W$28="","",IF($S27&lt;&gt;$C28,"",IF(OR($J28="bb",$J28=""),"0",$T27)))</f>
        <v/>
      </c>
      <c r="AL28" s="1438" t="str">
        <f>IF($W$28="","",IF($S$28&lt;&gt;$C28,"",IF(OR($L$29="bb",$L$29=""),"0",$K$29)))</f>
        <v/>
      </c>
      <c r="AM28" s="1438" t="str">
        <f>IF($W$28="","",IF($S$26&lt;&gt;$C28,"",IF(OR($N$27="bb",$N$27=""),"0",$M$24)))</f>
        <v/>
      </c>
      <c r="AN28" s="1433" t="str">
        <f>IF($W28="","",IF(AND($R$65=1,$S$26=$S$28,$S$28=$S$27,$S$27=$C$28),0.3,IF(AND($R$65=2,$S$26=$S$28,$S$28=$S$27,$S$27=$C$28),0.2,IF(AND($R$65=3,$S$26=$S$28,$S$28=$S$27,$S$27=$C$28),0.1,"0"))))</f>
        <v/>
      </c>
      <c r="AO28" s="1433"/>
      <c r="AP28" s="1433"/>
      <c r="AQ28" s="1450">
        <f t="shared" si="2"/>
        <v>0</v>
      </c>
      <c r="AR28" s="1430"/>
      <c r="AS28" s="1431">
        <v>22</v>
      </c>
      <c r="AT28" s="1431" t="str">
        <f>UPPER(IF($D28="","",VLOOKUP($D28,'ž kvalifikacije žrebna lista'!$A$7:$R$78,3)))</f>
        <v/>
      </c>
      <c r="AU28" s="1431" t="str">
        <f>PROPER(IF($D28="","",VLOOKUP($D28,'ž kvalifikacije žrebna lista'!$A$7:$R$78,4)))</f>
        <v/>
      </c>
      <c r="AV28" s="1450">
        <f t="shared" si="3"/>
        <v>0</v>
      </c>
      <c r="AW28" s="1430"/>
    </row>
    <row r="29" spans="1:49" s="33" customFormat="1" ht="9.6" customHeight="1">
      <c r="A29" s="504" t="s">
        <v>25</v>
      </c>
      <c r="B29" s="101" t="str">
        <f>UPPER(IF($D29="","",VLOOKUP($D29,'ž kvalifikacije žrebna lista'!$A$7:$R$70,17)))</f>
        <v/>
      </c>
      <c r="C29" s="101" t="str">
        <f>UPPER(IF($D29="","",VLOOKUP($D29,'ž kvalifikacije žrebna lista'!$A$7:$R$70,2)))</f>
        <v/>
      </c>
      <c r="D29" s="102"/>
      <c r="E29" s="118" t="str">
        <f>UPPER(IF($D29="","",VLOOKUP($D29,'ž kvalifikacije žrebna lista'!$A$7:$R$70,3)))</f>
        <v/>
      </c>
      <c r="F29" s="118" t="str">
        <f>UPPER(IF($D29="","",VLOOKUP($D29,'ž kvalifikacije žrebna lista'!$A$7:$R$70,4)))</f>
        <v/>
      </c>
      <c r="G29" s="118"/>
      <c r="H29" s="118" t="str">
        <f>UPPER(IF($D29="","",VLOOKUP($D29,'ž kvalifikacije žrebna lista'!$A$7:$R$70,5)))</f>
        <v/>
      </c>
      <c r="I29" s="132"/>
      <c r="J29" s="116" t="str">
        <f>UPPER(IF(OR(I30="a",I30="as"),E29,IF(OR(I30="b",I30="bs"),E30,)))</f>
        <v/>
      </c>
      <c r="K29" s="996">
        <f>IF(OR(I30="a",I30="as"),T29,IF(OR(I30="b",I30="bs"),T30,))</f>
        <v>0</v>
      </c>
      <c r="L29" s="1404"/>
      <c r="M29" s="937"/>
      <c r="N29" s="122"/>
      <c r="O29" s="122"/>
      <c r="P29" s="122"/>
      <c r="Q29" s="122"/>
      <c r="R29" s="122"/>
      <c r="S29" s="982" t="str">
        <f>IF(OR(I30="a",I30="as"),C29,IF(OR(I30="b",I30="bs"),C30,""))</f>
        <v/>
      </c>
      <c r="T29" s="982" t="str">
        <f>IF($D29="","",VLOOKUP($D29,'ž kvalifikacije žrebna lista'!$A$7:$R$38,14))</f>
        <v/>
      </c>
      <c r="V29" s="620">
        <v>23</v>
      </c>
      <c r="W29" s="620" t="str">
        <f>UPPER(IF($D29="","",VLOOKUP($D29,'ž kvalifikacije žrebna lista'!$A$7:$R$78,3)))</f>
        <v/>
      </c>
      <c r="X29" s="620" t="str">
        <f>PROPER(IF($D29="","",VLOOKUP($D29,'ž kvalifikacije žrebna lista'!$A$7:$R$78,4)))</f>
        <v/>
      </c>
      <c r="Y29" s="403" t="str">
        <f t="shared" si="0"/>
        <v/>
      </c>
      <c r="Z29" s="900" t="str">
        <f>IF($W29="","",IF(AND($R$65=1,$S29=$C29),3,IF(AND($R$65=2,$S29=$C29),2,IF(AND($R$65=3,$S29=$C29),1,""))))</f>
        <v/>
      </c>
      <c r="AA29" s="900" t="str">
        <f>IF($W29="","",IF(AND($R$65=1,$S$28=$S$29,$S$29=$C$29),3,IF(AND($R$65=2,$S$28=$S$29,$S$29=$C$29),2,IF(AND($R$65=3,$S$28=$S$29,$S$29=$C$29),1,""))))</f>
        <v/>
      </c>
      <c r="AB29" s="403" t="str">
        <f>IF($W29="","",IF(AND($R$65=1,$S$26=$S$28,$S$28=$S$29,$S$29=$C$29),3,IF(AND($R$65=2,$S$26=$S$28,$S$28=$S$29,$S$29=$C$29),2,IF(AND($R$65=3,$S$26=$S$28,$S$28=$S$29,$S$29=$C$29),1,""))))</f>
        <v/>
      </c>
      <c r="AC29" s="403"/>
      <c r="AD29" s="403"/>
      <c r="AE29" s="1007">
        <f t="shared" si="1"/>
        <v>0</v>
      </c>
      <c r="AG29" s="982" t="str">
        <f>IF($D29="","",VLOOKUP($D29,'m kvalifikacije žrebna lista'!$A$7:$R$38,14))</f>
        <v/>
      </c>
      <c r="AH29" s="1431">
        <v>23</v>
      </c>
      <c r="AI29" s="1431" t="str">
        <f>UPPER(IF($D29="","",VLOOKUP($D29,'ž kvalifikacije žrebna lista'!$A$7:$R$78,3)))</f>
        <v/>
      </c>
      <c r="AJ29" s="1431" t="str">
        <f>PROPER(IF($D29="","",VLOOKUP($D29,'ž kvalifikacije žrebna lista'!$A$7:$R$78,4)))</f>
        <v/>
      </c>
      <c r="AK29" s="1438" t="str">
        <f>IF($W$29="","",IF($S29&lt;&gt;$C29,"",IF(OR($J30="bb",$J30=""),"0",$T30)))</f>
        <v/>
      </c>
      <c r="AL29" s="1438" t="str">
        <f>IF($W$29="","",IF($S$28&lt;&gt;$C29,"",IF(OR($L$29="bb",$L$29=""),"0",$K$27)))</f>
        <v/>
      </c>
      <c r="AM29" s="1438" t="str">
        <f>IF($W$29="","",IF($S$26&lt;&gt;$C29,"",IF(OR($N$27="bb",$N$27=""),"0",$M$24)))</f>
        <v/>
      </c>
      <c r="AN29" s="1433" t="str">
        <f>IF($W29="","",IF(AND($R$65=1,$S$26=$S$28,$S$28=$S$29,$S$29=$C$29),0.3,IF(AND($R$65=2,$S$26=$S$28,$S$28=$S$29,$S$29=$C$29),0.2,IF(AND($R$65=3,$S$26=$S$28,$S$28=$S$29,$S$29=$C$29),0.1,"0"))))</f>
        <v/>
      </c>
      <c r="AO29" s="1433"/>
      <c r="AP29" s="1433"/>
      <c r="AQ29" s="1450">
        <f t="shared" si="2"/>
        <v>0</v>
      </c>
      <c r="AR29" s="1430"/>
      <c r="AS29" s="1431">
        <v>23</v>
      </c>
      <c r="AT29" s="1431" t="str">
        <f>UPPER(IF($D29="","",VLOOKUP($D29,'ž kvalifikacije žrebna lista'!$A$7:$R$78,3)))</f>
        <v/>
      </c>
      <c r="AU29" s="1431" t="str">
        <f>PROPER(IF($D29="","",VLOOKUP($D29,'ž kvalifikacije žrebna lista'!$A$7:$R$78,4)))</f>
        <v/>
      </c>
      <c r="AV29" s="1450">
        <f t="shared" si="3"/>
        <v>0</v>
      </c>
      <c r="AW29" s="1430"/>
    </row>
    <row r="30" spans="1:49" s="33" customFormat="1" ht="9.6" customHeight="1">
      <c r="A30" s="501" t="s">
        <v>26</v>
      </c>
      <c r="B30" s="101" t="str">
        <f>UPPER(IF($D30="","",VLOOKUP($D30,'ž kvalifikacije žrebna lista'!$A$7:$R$70,17)))</f>
        <v/>
      </c>
      <c r="C30" s="101" t="str">
        <f>UPPER(IF($D30="","",VLOOKUP($D30,'ž kvalifikacije žrebna lista'!$A$7:$R$70,2)))</f>
        <v/>
      </c>
      <c r="D30" s="102"/>
      <c r="E30" s="118" t="str">
        <f>UPPER(IF($D30="","",VLOOKUP($D30,'ž kvalifikacije žrebna lista'!$A$7:$R$70,3)))</f>
        <v/>
      </c>
      <c r="F30" s="118" t="str">
        <f>UPPER(IF($D30="","",VLOOKUP($D30,'ž kvalifikacije žrebna lista'!$A$7:$R$70,4)))</f>
        <v/>
      </c>
      <c r="G30" s="118"/>
      <c r="H30" s="118" t="str">
        <f>UPPER(IF($D30="","",VLOOKUP($D30,'ž kvalifikacije žrebna lista'!$A$7:$R$70,5)))</f>
        <v/>
      </c>
      <c r="I30" s="133"/>
      <c r="J30" s="1404"/>
      <c r="K30" s="937"/>
      <c r="L30" s="122"/>
      <c r="M30" s="999"/>
      <c r="N30" s="122"/>
      <c r="O30" s="122"/>
      <c r="P30" s="122"/>
      <c r="Q30" s="122"/>
      <c r="R30" s="122"/>
      <c r="S30" s="982"/>
      <c r="T30" s="982" t="str">
        <f>IF($D30="","",VLOOKUP($D30,'ž kvalifikacije žrebna lista'!$A$7:$R$38,14))</f>
        <v/>
      </c>
      <c r="V30" s="886">
        <v>24</v>
      </c>
      <c r="W30" s="886" t="str">
        <f>UPPER(IF($D30="","",VLOOKUP($D30,'ž kvalifikacije žrebna lista'!$A$7:$R$78,3)))</f>
        <v/>
      </c>
      <c r="X30" s="886" t="str">
        <f>PROPER(IF($D30="","",VLOOKUP($D30,'ž kvalifikacije žrebna lista'!$A$7:$R$78,4)))</f>
        <v/>
      </c>
      <c r="Y30" s="888" t="str">
        <f t="shared" si="0"/>
        <v/>
      </c>
      <c r="Z30" s="902" t="str">
        <f>IF($W30="","",IF(AND($R$65=1,$S29=$C30),3,IF(AND($R$65=2,$S29=$C30),2,IF(AND($R$65=3,$S29=$C30),1,""))))</f>
        <v/>
      </c>
      <c r="AA30" s="902" t="str">
        <f>IF($W30="","",IF(AND($R$65=1,$S$28=$S$29,$S$29=$C$30),3,IF(AND($R$65=2,$S$28=$S$29,$S$29=$C$30),2,IF(AND($R$65=3,$S$28=$S$29,$S$29=$C$30),1,""))))</f>
        <v/>
      </c>
      <c r="AB30" s="888" t="str">
        <f>IF($W30="","",IF(AND($R$65=1,$S$26=$S$28,$S$28=$S$29,$S$29=$C$30),3,IF(AND($R$65=2,$S$26=$S$28,$S$28=$S$29,$S$29=$C$30),2,IF(AND($R$65=3,$S$26=$S$28,$S$28=$S$29,$S$29=$C$30),1,""))))</f>
        <v/>
      </c>
      <c r="AC30" s="888"/>
      <c r="AD30" s="888"/>
      <c r="AE30" s="1008">
        <f t="shared" si="1"/>
        <v>0</v>
      </c>
      <c r="AG30" s="982" t="str">
        <f>IF($D30="","",VLOOKUP($D30,'m kvalifikacije žrebna lista'!$A$7:$R$38,14))</f>
        <v/>
      </c>
      <c r="AH30" s="1431">
        <v>24</v>
      </c>
      <c r="AI30" s="1431" t="str">
        <f>UPPER(IF($D30="","",VLOOKUP($D30,'ž kvalifikacije žrebna lista'!$A$7:$R$78,3)))</f>
        <v/>
      </c>
      <c r="AJ30" s="1431" t="str">
        <f>PROPER(IF($D30="","",VLOOKUP($D30,'ž kvalifikacije žrebna lista'!$A$7:$R$78,4)))</f>
        <v/>
      </c>
      <c r="AK30" s="1438" t="str">
        <f>IF($W$30="","",IF($S29&lt;&gt;$C30,"",IF(OR($J30="bb",$J30=""),"0",$T29)))</f>
        <v/>
      </c>
      <c r="AL30" s="1438" t="str">
        <f>IF($W$30="","",IF($S$28&lt;&gt;$C30,"",IF(OR($L$29="bb",$L$29=""),"0",$K$27)))</f>
        <v/>
      </c>
      <c r="AM30" s="1438" t="str">
        <f>IF($W$30="","",IF($S$26&lt;&gt;$C30,"",IF(OR($N$27="bb",$N$27=""),"0",$M$24)))</f>
        <v/>
      </c>
      <c r="AN30" s="1433" t="str">
        <f>IF($W30="","",IF(AND($R$65=1,$S$26=$S$28,$S$28=$S$29,$S$29=$C$30),0.3,IF(AND($R$65=2,$S$26=$S$28,$S$28=$S$29,$S$29=$C$30),0.2,IF(AND($R$65=3,$S$26=$S$28,$S$28=$S$29,$S$29=$C$30),0.1,"0"))))</f>
        <v/>
      </c>
      <c r="AO30" s="1433"/>
      <c r="AP30" s="1433"/>
      <c r="AQ30" s="1450">
        <f t="shared" si="2"/>
        <v>0</v>
      </c>
      <c r="AR30" s="1430"/>
      <c r="AS30" s="1431">
        <v>24</v>
      </c>
      <c r="AT30" s="1431" t="str">
        <f>UPPER(IF($D30="","",VLOOKUP($D30,'ž kvalifikacije žrebna lista'!$A$7:$R$78,3)))</f>
        <v/>
      </c>
      <c r="AU30" s="1431" t="str">
        <f>PROPER(IF($D30="","",VLOOKUP($D30,'ž kvalifikacije žrebna lista'!$A$7:$R$78,4)))</f>
        <v/>
      </c>
      <c r="AV30" s="1450">
        <f t="shared" si="3"/>
        <v>0</v>
      </c>
      <c r="AW30" s="1430"/>
    </row>
    <row r="31" spans="1:49" s="33" customFormat="1" ht="9.6" customHeight="1">
      <c r="A31" s="500" t="s">
        <v>27</v>
      </c>
      <c r="B31" s="103" t="str">
        <f>UPPER(IF($D31="","",VLOOKUP($D31,'ž kvalifikacije žrebna lista'!$A$7:$R$70,17)))</f>
        <v/>
      </c>
      <c r="C31" s="103" t="str">
        <f>UPPER(IF($D31="","",VLOOKUP($D31,'ž kvalifikacije žrebna lista'!$A$7:$R$70,2)))</f>
        <v/>
      </c>
      <c r="D31" s="102"/>
      <c r="E31" s="103" t="str">
        <f>UPPER(IF($D31="","",VLOOKUP($D31,'ž kvalifikacije žrebna lista'!$A$7:$R$70,3)))</f>
        <v/>
      </c>
      <c r="F31" s="103" t="str">
        <f>UPPER(IF($D31="","",VLOOKUP($D31,'ž kvalifikacije žrebna lista'!$A$7:$R$70,4)))</f>
        <v/>
      </c>
      <c r="G31" s="103"/>
      <c r="H31" s="103" t="str">
        <f>UPPER(IF($D31="","",VLOOKUP($D31,'ž kvalifikacije žrebna lista'!$A$7:$R$70,5)))</f>
        <v/>
      </c>
      <c r="I31" s="132"/>
      <c r="J31" s="116" t="str">
        <f>UPPER(IF(OR(I32="a",I32="as"),E31,IF(OR(I32="b",I32="bs"),E32,)))</f>
        <v/>
      </c>
      <c r="K31" s="994">
        <f>IF(OR(I32="a",I32="as"),T31,IF(OR(I32="b",I32="bs"),T32,))</f>
        <v>0</v>
      </c>
      <c r="L31" s="122"/>
      <c r="M31" s="937"/>
      <c r="N31" s="122"/>
      <c r="O31" s="122"/>
      <c r="P31" s="122"/>
      <c r="Q31" s="122"/>
      <c r="R31" s="122"/>
      <c r="S31" s="982" t="str">
        <f>IF(OR(I32="a",I32="as"),C31,IF(OR(I32="b",I32="bs"),C32,""))</f>
        <v/>
      </c>
      <c r="T31" s="982" t="str">
        <f>IF($D31="","",VLOOKUP($D31,'ž kvalifikacije žrebna lista'!$A$7:$R$38,14))</f>
        <v/>
      </c>
      <c r="V31" s="620">
        <v>25</v>
      </c>
      <c r="W31" s="620" t="str">
        <f>UPPER(IF($D31="","",VLOOKUP($D31,'ž kvalifikacije žrebna lista'!$A$7:$R$78,3)))</f>
        <v/>
      </c>
      <c r="X31" s="620" t="str">
        <f>PROPER(IF($D31="","",VLOOKUP($D31,'ž kvalifikacije žrebna lista'!$A$7:$R$78,4)))</f>
        <v/>
      </c>
      <c r="Y31" s="403" t="str">
        <f t="shared" si="0"/>
        <v/>
      </c>
      <c r="Z31" s="900" t="str">
        <f>IF($W31="","",IF(AND($R$65=1,$S31=$C31),3,IF(AND($R$65=2,$S31=$C31),2,IF(AND($R$65=3,$S31=$C31),1,""))))</f>
        <v/>
      </c>
      <c r="AA31" s="900" t="str">
        <f>IF($W31="","",IF(AND($R$65=1,$S$32=$S$31,$S$31=$C$31),3,IF(AND($R$65=2,$S$32=$S$31,$S$31=$C$31),2,IF(AND($R$65=3,$S$32=$S$31,$S$31=$C$31),1,""))))</f>
        <v/>
      </c>
      <c r="AB31" s="403" t="str">
        <f>IF($W31="","",IF(AND($R$65=1,$S$34=$S$32,$S$32=$S$31,$S$31=$C$31),3,IF(AND($R$65=2,$S$34=$S$32,$S$32=$S$31,$S$31=$C$31),2,IF(AND($R$65=3,$S$34=$S$32,$S$32=$S$31,$S$31=$C$31),1,""))))</f>
        <v/>
      </c>
      <c r="AC31" s="403"/>
      <c r="AD31" s="403"/>
      <c r="AE31" s="1007">
        <f t="shared" si="1"/>
        <v>0</v>
      </c>
      <c r="AG31" s="982" t="str">
        <f>IF($D31="","",VLOOKUP($D31,'m kvalifikacije žrebna lista'!$A$7:$R$38,14))</f>
        <v/>
      </c>
      <c r="AH31" s="1431">
        <v>25</v>
      </c>
      <c r="AI31" s="1431" t="str">
        <f>UPPER(IF($D31="","",VLOOKUP($D31,'ž kvalifikacije žrebna lista'!$A$7:$R$78,3)))</f>
        <v/>
      </c>
      <c r="AJ31" s="1431" t="str">
        <f>PROPER(IF($D31="","",VLOOKUP($D31,'ž kvalifikacije žrebna lista'!$A$7:$R$78,4)))</f>
        <v/>
      </c>
      <c r="AK31" s="1438" t="str">
        <f>IF($W$31="","",IF($S31&lt;&gt;$C31,"",IF(OR($J32="bb",$J32=""),"0",$T32)))</f>
        <v/>
      </c>
      <c r="AL31" s="1438" t="str">
        <f>IF($W$31="","",IF($S$32&lt;&gt;$C31,"",IF(OR($L$33="bb",$L$33=""),"0",$K$33)))</f>
        <v/>
      </c>
      <c r="AM31" s="1438" t="str">
        <f>IF($W$31="","",IF($S$34&lt;&gt;$C31,"",IF(OR($N$35="bb",$N$35=""),"0",$M$36)))</f>
        <v/>
      </c>
      <c r="AN31" s="1433" t="str">
        <f>IF($W31="","",IF(AND($R$65=1,$S$34=$S$32,$S$32=$S$31,$S$31=$C$31),0.3,IF(AND($R$65=2,$S$34=$S$32,$S$32=$S$31,$S$31=$C$31),0.2,IF(AND($R$65=3,$S$34=$S$32,$S$32=$S$31,$S$31=$C$31),0.1,"0"))))</f>
        <v/>
      </c>
      <c r="AO31" s="1433"/>
      <c r="AP31" s="1433"/>
      <c r="AQ31" s="1450">
        <f t="shared" si="2"/>
        <v>0</v>
      </c>
      <c r="AR31" s="1430"/>
      <c r="AS31" s="1431">
        <v>25</v>
      </c>
      <c r="AT31" s="1431" t="str">
        <f>UPPER(IF($D31="","",VLOOKUP($D31,'ž kvalifikacije žrebna lista'!$A$7:$R$78,3)))</f>
        <v/>
      </c>
      <c r="AU31" s="1431" t="str">
        <f>PROPER(IF($D31="","",VLOOKUP($D31,'ž kvalifikacije žrebna lista'!$A$7:$R$78,4)))</f>
        <v/>
      </c>
      <c r="AV31" s="1450">
        <f t="shared" si="3"/>
        <v>0</v>
      </c>
      <c r="AW31" s="1430"/>
    </row>
    <row r="32" spans="1:49" s="33" customFormat="1" ht="9.6" customHeight="1">
      <c r="A32" s="504" t="s">
        <v>28</v>
      </c>
      <c r="B32" s="101" t="str">
        <f>UPPER(IF($D32="","",VLOOKUP($D32,'ž kvalifikacije žrebna lista'!$A$7:$R$70,17)))</f>
        <v/>
      </c>
      <c r="C32" s="101" t="str">
        <f>UPPER(IF($D32="","",VLOOKUP($D32,'ž kvalifikacije žrebna lista'!$A$7:$R$70,2)))</f>
        <v/>
      </c>
      <c r="D32" s="102"/>
      <c r="E32" s="118" t="str">
        <f>UPPER(IF($D32="","",VLOOKUP($D32,'ž kvalifikacije žrebna lista'!$A$7:$R$70,3)))</f>
        <v/>
      </c>
      <c r="F32" s="118" t="str">
        <f>UPPER(IF($D32="","",VLOOKUP($D32,'ž kvalifikacije žrebna lista'!$A$7:$R$70,4)))</f>
        <v/>
      </c>
      <c r="G32" s="118"/>
      <c r="H32" s="118" t="str">
        <f>UPPER(IF($D32="","",VLOOKUP($D32,'ž kvalifikacije žrebna lista'!$A$7:$R$70,5)))</f>
        <v/>
      </c>
      <c r="I32" s="133"/>
      <c r="J32" s="1404"/>
      <c r="K32" s="115"/>
      <c r="L32" s="116" t="str">
        <f>UPPER(IF(OR(K32="a",K32="as"),J31,IF(OR(K32="b",K32="bs"),J33,)))</f>
        <v/>
      </c>
      <c r="M32" s="994">
        <f>IF(OR(K32="a",K32="as"),K31,IF(OR(K32="b",K32="bs"),K33,))</f>
        <v>0</v>
      </c>
      <c r="N32" s="122"/>
      <c r="O32" s="122"/>
      <c r="P32" s="122"/>
      <c r="Q32" s="122"/>
      <c r="R32" s="122"/>
      <c r="S32" s="982" t="str">
        <f>IF(OR(K32="a",K32="as"),S31,IF(OR(K32="b",K32="bs"),S33,""))</f>
        <v/>
      </c>
      <c r="T32" s="982" t="str">
        <f>IF($D32="","",VLOOKUP($D32,'ž kvalifikacije žrebna lista'!$A$7:$R$38,14))</f>
        <v/>
      </c>
      <c r="V32" s="886">
        <v>26</v>
      </c>
      <c r="W32" s="886" t="str">
        <f>UPPER(IF($D32="","",VLOOKUP($D32,'ž kvalifikacije žrebna lista'!$A$7:$R$78,3)))</f>
        <v/>
      </c>
      <c r="X32" s="886" t="str">
        <f>PROPER(IF($D32="","",VLOOKUP($D32,'ž kvalifikacije žrebna lista'!$A$7:$R$78,4)))</f>
        <v/>
      </c>
      <c r="Y32" s="888" t="str">
        <f t="shared" si="0"/>
        <v/>
      </c>
      <c r="Z32" s="902" t="str">
        <f>IF($W32="","",IF(AND($R$65=1,$S31=$C32),3,IF(AND($R$65=2,$S31=$C32),2,IF(AND($R$65=3,$S31=$C32),1,""))))</f>
        <v/>
      </c>
      <c r="AA32" s="902" t="str">
        <f>IF($W32="","",IF(AND($R$65=1,$S$32=$S$31,$S$31=$C$32),3,IF(AND($R$65=2,$S$32=$S$31,$S$31=$C$32),2,IF(AND($R$65=3,$S$32=$S$31,$S$31=$C$32),1,""))))</f>
        <v/>
      </c>
      <c r="AB32" s="888" t="str">
        <f>IF($W32="","",IF(AND($R$65=1,$S$34=$S$32,$S$32=$S$31,$S$31=$C$32),3,IF(AND($R$65=2,$S$34=$S$32,$S$32=$S$31,$S$31=$C$32),2,IF(AND($R$65=3,$S$34=$S$32,$S$32=$S$31,$S$31=$C$32),1,""))))</f>
        <v/>
      </c>
      <c r="AC32" s="888"/>
      <c r="AD32" s="888"/>
      <c r="AE32" s="1008">
        <f t="shared" si="1"/>
        <v>0</v>
      </c>
      <c r="AG32" s="982" t="str">
        <f>IF($D32="","",VLOOKUP($D32,'m kvalifikacije žrebna lista'!$A$7:$R$38,14))</f>
        <v/>
      </c>
      <c r="AH32" s="1431">
        <v>26</v>
      </c>
      <c r="AI32" s="1431" t="str">
        <f>UPPER(IF($D32="","",VLOOKUP($D32,'ž kvalifikacije žrebna lista'!$A$7:$R$78,3)))</f>
        <v/>
      </c>
      <c r="AJ32" s="1431" t="str">
        <f>PROPER(IF($D32="","",VLOOKUP($D32,'ž kvalifikacije žrebna lista'!$A$7:$R$78,4)))</f>
        <v/>
      </c>
      <c r="AK32" s="1438" t="str">
        <f>IF($W$32="","",IF($S31&lt;&gt;$C32,"",IF(OR($J32="bb",$J32=""),"0",$T31)))</f>
        <v/>
      </c>
      <c r="AL32" s="1438" t="str">
        <f>IF($W$32="","",IF($S$32&lt;&gt;$C32,"",IF(OR($L$33="bb",$L$33=""),"0",$K$33)))</f>
        <v/>
      </c>
      <c r="AM32" s="1438" t="str">
        <f>IF($W$32="","",IF($S$34&lt;&gt;$C32,"",IF(OR($N$35="bb",$N$35=""),"0",$M$36)))</f>
        <v/>
      </c>
      <c r="AN32" s="1433" t="str">
        <f>IF($W32="","",IF(AND($R$65=1,$S$34=$S$32,$S$32=$S$31,$S$31=$C$32),0.3,IF(AND($R$65=2,$S$34=$S$32,$S$32=$S$31,$S$31=$C$32),0.2,IF(AND($R$65=3,$S$34=$S$32,$S$32=$S$31,$S$31=$C$32),0.1,"0"))))</f>
        <v/>
      </c>
      <c r="AO32" s="1433"/>
      <c r="AP32" s="1433"/>
      <c r="AQ32" s="1450">
        <f t="shared" si="2"/>
        <v>0</v>
      </c>
      <c r="AR32" s="1430"/>
      <c r="AS32" s="1431">
        <v>26</v>
      </c>
      <c r="AT32" s="1431" t="str">
        <f>UPPER(IF($D32="","",VLOOKUP($D32,'ž kvalifikacije žrebna lista'!$A$7:$R$78,3)))</f>
        <v/>
      </c>
      <c r="AU32" s="1431" t="str">
        <f>PROPER(IF($D32="","",VLOOKUP($D32,'ž kvalifikacije žrebna lista'!$A$7:$R$78,4)))</f>
        <v/>
      </c>
      <c r="AV32" s="1450">
        <f t="shared" si="3"/>
        <v>0</v>
      </c>
      <c r="AW32" s="1430"/>
    </row>
    <row r="33" spans="1:49" s="33" customFormat="1" ht="9.6" customHeight="1">
      <c r="A33" s="501" t="s">
        <v>29</v>
      </c>
      <c r="B33" s="101" t="str">
        <f>UPPER(IF($D33="","",VLOOKUP($D33,'ž kvalifikacije žrebna lista'!$A$7:$R$70,17)))</f>
        <v/>
      </c>
      <c r="C33" s="101" t="str">
        <f>UPPER(IF($D33="","",VLOOKUP($D33,'ž kvalifikacije žrebna lista'!$A$7:$R$70,2)))</f>
        <v/>
      </c>
      <c r="D33" s="102"/>
      <c r="E33" s="118" t="str">
        <f>UPPER(IF($D33="","",VLOOKUP($D33,'ž kvalifikacije žrebna lista'!$A$7:$R$70,3)))</f>
        <v/>
      </c>
      <c r="F33" s="118" t="str">
        <f>UPPER(IF($D33="","",VLOOKUP($D33,'ž kvalifikacije žrebna lista'!$A$7:$R$70,4)))</f>
        <v/>
      </c>
      <c r="G33" s="118"/>
      <c r="H33" s="118" t="str">
        <f>UPPER(IF($D33="","",VLOOKUP($D33,'ž kvalifikacije žrebna lista'!$A$7:$R$70,5)))</f>
        <v/>
      </c>
      <c r="I33" s="132"/>
      <c r="J33" s="116" t="str">
        <f>UPPER(IF(OR(I34="a",I34="as"),E33,IF(OR(I34="b",I34="bs"),E34,)))</f>
        <v/>
      </c>
      <c r="K33" s="995">
        <f>IF(OR(I34="a",I34="as"),T33,IF(OR(I34="b",I34="bs"),T34,))</f>
        <v>0</v>
      </c>
      <c r="L33" s="1404"/>
      <c r="M33" s="936"/>
      <c r="N33" s="122"/>
      <c r="O33" s="122"/>
      <c r="P33" s="122"/>
      <c r="Q33" s="122"/>
      <c r="R33" s="122"/>
      <c r="S33" s="982" t="str">
        <f>IF(OR(I34="a",I34="as"),C33,IF(OR(I34="b",I34="bs"),C34,""))</f>
        <v/>
      </c>
      <c r="T33" s="982" t="str">
        <f>IF($D33="","",VLOOKUP($D33,'ž kvalifikacije žrebna lista'!$A$7:$R$38,14))</f>
        <v/>
      </c>
      <c r="V33" s="620">
        <v>27</v>
      </c>
      <c r="W33" s="620" t="str">
        <f>UPPER(IF($D33="","",VLOOKUP($D33,'ž kvalifikacije žrebna lista'!$A$7:$R$78,3)))</f>
        <v/>
      </c>
      <c r="X33" s="620" t="str">
        <f>PROPER(IF($D33="","",VLOOKUP($D33,'ž kvalifikacije žrebna lista'!$A$7:$R$78,4)))</f>
        <v/>
      </c>
      <c r="Y33" s="403" t="str">
        <f t="shared" si="0"/>
        <v/>
      </c>
      <c r="Z33" s="900" t="str">
        <f>IF($W33="","",IF(AND($R$65=1,$S33=$C33),3,IF(AND($R$65=2,$S33=$C33),2,IF(AND($R$65=3,$S33=$C33),1,""))))</f>
        <v/>
      </c>
      <c r="AA33" s="900" t="str">
        <f>IF($W33="","",IF(AND($R$65=1,$S$32=$S$33,$S$33=$C$33),3,IF(AND($R$65=2,$S$32=$S$33,$S$33=$C$33),2,IF(AND($R$65=3,$S$32=$S$33,$S$33=$C$33),1,""))))</f>
        <v/>
      </c>
      <c r="AB33" s="900" t="str">
        <f>IF($W33="","",IF(AND($R$65=1,$S$34=$S$32,$S$32=$S$33,$S$33=$C$33),3,IF(AND($R$65=2,$S$34=$S$32,$S$32=$S$33,$S$33=$C$33),2,IF(AND($R$65=3,$S$34=$S$32,$S$32=$S$33,$S$33=$C$33),1,""))))</f>
        <v/>
      </c>
      <c r="AC33" s="403"/>
      <c r="AD33" s="403"/>
      <c r="AE33" s="1007">
        <f t="shared" si="1"/>
        <v>0</v>
      </c>
      <c r="AG33" s="982" t="str">
        <f>IF($D33="","",VLOOKUP($D33,'m kvalifikacije žrebna lista'!$A$7:$R$38,14))</f>
        <v/>
      </c>
      <c r="AH33" s="1431">
        <v>27</v>
      </c>
      <c r="AI33" s="1431" t="str">
        <f>UPPER(IF($D33="","",VLOOKUP($D33,'ž kvalifikacije žrebna lista'!$A$7:$R$78,3)))</f>
        <v/>
      </c>
      <c r="AJ33" s="1431" t="str">
        <f>PROPER(IF($D33="","",VLOOKUP($D33,'ž kvalifikacije žrebna lista'!$A$7:$R$78,4)))</f>
        <v/>
      </c>
      <c r="AK33" s="1438" t="str">
        <f>IF($W$33="","",IF($S33&lt;&gt;$C33,"",IF(OR($J34="bb",$J34=""),"0",$T34)))</f>
        <v/>
      </c>
      <c r="AL33" s="1438" t="str">
        <f>IF($W$33="","",IF($S$32&lt;&gt;$C33,"",IF(OR($L$33="bb",$L$33=""),"0",$K$31)))</f>
        <v/>
      </c>
      <c r="AM33" s="1438" t="str">
        <f>IF($W$33="","",IF($S$34&lt;&gt;$C33,"",IF(OR($N$35="bb",$N$35=""),"0",$M$36)))</f>
        <v/>
      </c>
      <c r="AN33" s="1452" t="str">
        <f>IF($W33="","",IF(AND($R$65=1,$S$34=$S$32,$S$32=$S$33,$S$33=$C$33),0.3,IF(AND($R$65=2,$S$34=$S$32,$S$32=$S$33,$S$33=$C$33),0.2,IF(AND($R$65=3,$S$34=$S$32,$S$32=$S$33,$S$33=$C$33),0.1,"0"))))</f>
        <v/>
      </c>
      <c r="AO33" s="1433"/>
      <c r="AP33" s="1433"/>
      <c r="AQ33" s="1450">
        <f t="shared" si="2"/>
        <v>0</v>
      </c>
      <c r="AR33" s="1430"/>
      <c r="AS33" s="1431">
        <v>27</v>
      </c>
      <c r="AT33" s="1431" t="str">
        <f>UPPER(IF($D33="","",VLOOKUP($D33,'ž kvalifikacije žrebna lista'!$A$7:$R$78,3)))</f>
        <v/>
      </c>
      <c r="AU33" s="1431" t="str">
        <f>PROPER(IF($D33="","",VLOOKUP($D33,'ž kvalifikacije žrebna lista'!$A$7:$R$78,4)))</f>
        <v/>
      </c>
      <c r="AV33" s="1450">
        <f t="shared" si="3"/>
        <v>0</v>
      </c>
      <c r="AW33" s="1430"/>
    </row>
    <row r="34" spans="1:49" s="33" customFormat="1" ht="9.6" customHeight="1">
      <c r="A34" s="501" t="s">
        <v>30</v>
      </c>
      <c r="B34" s="101" t="str">
        <f>UPPER(IF($D34="","",VLOOKUP($D34,'ž kvalifikacije žrebna lista'!$A$7:$R$70,17)))</f>
        <v/>
      </c>
      <c r="C34" s="101" t="str">
        <f>UPPER(IF($D34="","",VLOOKUP($D34,'ž kvalifikacije žrebna lista'!$A$7:$R$70,2)))</f>
        <v/>
      </c>
      <c r="D34" s="102"/>
      <c r="E34" s="118" t="str">
        <f>UPPER(IF($D34="","",VLOOKUP($D34,'ž kvalifikacije žrebna lista'!$A$7:$R$70,3)))</f>
        <v/>
      </c>
      <c r="F34" s="118" t="str">
        <f>UPPER(IF($D34="","",VLOOKUP($D34,'ž kvalifikacije žrebna lista'!$A$7:$R$70,4)))</f>
        <v/>
      </c>
      <c r="G34" s="118"/>
      <c r="H34" s="118" t="str">
        <f>UPPER(IF($D34="","",VLOOKUP($D34,'ž kvalifikacije žrebna lista'!$A$7:$R$70,5)))</f>
        <v/>
      </c>
      <c r="I34" s="133"/>
      <c r="J34" s="1404"/>
      <c r="K34" s="937"/>
      <c r="L34" s="114" t="s">
        <v>151</v>
      </c>
      <c r="M34" s="120"/>
      <c r="N34" s="116" t="str">
        <f>UPPER(IF(OR(M34="a",M34="as"),L32,IF(OR(M34="b",M34="bs"),L36,)))</f>
        <v/>
      </c>
      <c r="O34" s="121"/>
      <c r="P34" s="159"/>
      <c r="Q34" s="122"/>
      <c r="R34" s="122"/>
      <c r="S34" s="982" t="str">
        <f>IF(OR(M34="a",M34="as"),S32,IF(OR(M34="b",M34="bs"),S36,""))</f>
        <v/>
      </c>
      <c r="T34" s="982" t="str">
        <f>IF($D34="","",VLOOKUP($D34,'ž kvalifikacije žrebna lista'!$A$7:$R$38,14))</f>
        <v/>
      </c>
      <c r="V34" s="886">
        <v>28</v>
      </c>
      <c r="W34" s="886" t="str">
        <f>UPPER(IF($D34="","",VLOOKUP($D34,'ž kvalifikacije žrebna lista'!$A$7:$R$78,3)))</f>
        <v/>
      </c>
      <c r="X34" s="886" t="str">
        <f>PROPER(IF($D34="","",VLOOKUP($D34,'ž kvalifikacije žrebna lista'!$A$7:$R$78,4)))</f>
        <v/>
      </c>
      <c r="Y34" s="888" t="str">
        <f t="shared" si="0"/>
        <v/>
      </c>
      <c r="Z34" s="902" t="str">
        <f>IF($W34="","",IF(AND($R$65=1,$S33=$C34),3,IF(AND($R$65=2,$S33=$C34),2,IF(AND($R$65=3,$S33=$C34),1,""))))</f>
        <v/>
      </c>
      <c r="AA34" s="902" t="str">
        <f>IF($W34="","",IF(AND($R$65=1,$S$32=$S$33,$S$33=$C$34),3,IF(AND($R$65=2,$S$32=$S$33,$S$33=$C$34),2,IF(AND($R$65=3,$S$32=$S$33,$S$33=$C$34),1,""))))</f>
        <v/>
      </c>
      <c r="AB34" s="888" t="str">
        <f>IF($W34="","",IF(AND($R$65=1,$S$34=$S$32,$S$32=$S$33,$S$33=$C$34),3,IF(AND($R$65=2,$S$34=$S$32,$S$32=$S$33,$S$33=$C$34),2,IF(AND($R$65=3,$S$34=$S$32,$S$32=$S$33,$S$33=$C$34),1,""))))</f>
        <v/>
      </c>
      <c r="AC34" s="888"/>
      <c r="AD34" s="888"/>
      <c r="AE34" s="1008">
        <f t="shared" si="1"/>
        <v>0</v>
      </c>
      <c r="AG34" s="982" t="str">
        <f>IF($D34="","",VLOOKUP($D34,'m kvalifikacije žrebna lista'!$A$7:$R$38,14))</f>
        <v/>
      </c>
      <c r="AH34" s="1431">
        <v>28</v>
      </c>
      <c r="AI34" s="1431" t="str">
        <f>UPPER(IF($D34="","",VLOOKUP($D34,'ž kvalifikacije žrebna lista'!$A$7:$R$78,3)))</f>
        <v/>
      </c>
      <c r="AJ34" s="1431" t="str">
        <f>PROPER(IF($D34="","",VLOOKUP($D34,'ž kvalifikacije žrebna lista'!$A$7:$R$78,4)))</f>
        <v/>
      </c>
      <c r="AK34" s="1438" t="str">
        <f>IF($W$34="","",IF($S33&lt;&gt;$C34,"",IF(OR($J34="bb",$J34=""),"0",$T33)))</f>
        <v/>
      </c>
      <c r="AL34" s="1438" t="str">
        <f>IF($W$34="","",IF($S$32&lt;&gt;$C34,"",IF(OR($L$33="bb",$L$33=""),"0",$K$31)))</f>
        <v/>
      </c>
      <c r="AM34" s="1438" t="str">
        <f>IF($W$34="","",IF($S$34&lt;&gt;$C34,"",IF(OR($N$35="bb",$N$35=""),"0",$M$36)))</f>
        <v/>
      </c>
      <c r="AN34" s="1433" t="str">
        <f>IF($W34="","",IF(AND($R$65=1,$S$34=$S$32,$S$32=$S$33,$S$33=$C$34),0.3,IF(AND($R$65=2,$S$34=$S$32,$S$32=$S$33,$S$33=$C$34),0.2,IF(AND($R$65=3,$S$34=$S$32,$S$32=$S$33,$S$33=$C$34),0.1,"0"))))</f>
        <v/>
      </c>
      <c r="AO34" s="1433"/>
      <c r="AP34" s="1433"/>
      <c r="AQ34" s="1450">
        <f t="shared" si="2"/>
        <v>0</v>
      </c>
      <c r="AR34" s="1430"/>
      <c r="AS34" s="1431">
        <v>28</v>
      </c>
      <c r="AT34" s="1431" t="str">
        <f>UPPER(IF($D34="","",VLOOKUP($D34,'ž kvalifikacije žrebna lista'!$A$7:$R$78,3)))</f>
        <v/>
      </c>
      <c r="AU34" s="1431" t="str">
        <f>PROPER(IF($D34="","",VLOOKUP($D34,'ž kvalifikacije žrebna lista'!$A$7:$R$78,4)))</f>
        <v/>
      </c>
      <c r="AV34" s="1450">
        <f t="shared" si="3"/>
        <v>0</v>
      </c>
      <c r="AW34" s="1430"/>
    </row>
    <row r="35" spans="1:49" s="33" customFormat="1" ht="9.6" customHeight="1">
      <c r="A35" s="501" t="s">
        <v>31</v>
      </c>
      <c r="B35" s="101" t="str">
        <f>UPPER(IF($D35="","",VLOOKUP($D35,'ž kvalifikacije žrebna lista'!$A$7:$R$70,17)))</f>
        <v/>
      </c>
      <c r="C35" s="101" t="str">
        <f>UPPER(IF($D35="","",VLOOKUP($D35,'ž kvalifikacije žrebna lista'!$A$7:$R$70,2)))</f>
        <v/>
      </c>
      <c r="D35" s="102"/>
      <c r="E35" s="118" t="str">
        <f>UPPER(IF($D35="","",VLOOKUP($D35,'ž kvalifikacije žrebna lista'!$A$7:$R$70,3)))</f>
        <v/>
      </c>
      <c r="F35" s="118" t="str">
        <f>UPPER(IF($D35="","",VLOOKUP($D35,'ž kvalifikacije žrebna lista'!$A$7:$R$70,4)))</f>
        <v/>
      </c>
      <c r="G35" s="118"/>
      <c r="H35" s="118" t="str">
        <f>UPPER(IF($D35="","",VLOOKUP($D35,'ž kvalifikacije žrebna lista'!$A$7:$R$70,5)))</f>
        <v/>
      </c>
      <c r="I35" s="132"/>
      <c r="J35" s="116" t="str">
        <f>UPPER(IF(OR(I36="a",I36="as"),E35,IF(OR(I36="b",I36="bs"),E36,)))</f>
        <v/>
      </c>
      <c r="K35" s="994">
        <f>IF(OR(I36="a",I36="as"),T35,IF(OR(I36="b",I36="bs"),T36,))</f>
        <v>0</v>
      </c>
      <c r="L35" s="134"/>
      <c r="M35" s="997"/>
      <c r="N35" s="1404"/>
      <c r="O35" s="122"/>
      <c r="P35" s="122"/>
      <c r="Q35" s="122"/>
      <c r="R35" s="122"/>
      <c r="S35" s="982" t="str">
        <f>IF(OR(I36="a",I36="as"),C35,IF(OR(I36="b",I36="bs"),C36,""))</f>
        <v/>
      </c>
      <c r="T35" s="982" t="str">
        <f>IF($D35="","",VLOOKUP($D35,'ž kvalifikacije žrebna lista'!$A$7:$R$38,14))</f>
        <v/>
      </c>
      <c r="V35" s="620">
        <v>29</v>
      </c>
      <c r="W35" s="620" t="str">
        <f>UPPER(IF($D35="","",VLOOKUP($D35,'ž kvalifikacije žrebna lista'!$A$7:$R$78,3)))</f>
        <v/>
      </c>
      <c r="X35" s="620" t="str">
        <f>PROPER(IF($D35="","",VLOOKUP($D35,'ž kvalifikacije žrebna lista'!$A$7:$R$78,4)))</f>
        <v/>
      </c>
      <c r="Y35" s="403" t="str">
        <f t="shared" si="0"/>
        <v/>
      </c>
      <c r="Z35" s="900" t="str">
        <f>IF($W35="","",IF(AND($R$65=1,$S35=$C35),3,IF(AND($R$65=2,$S35=$C35),2,IF(AND($R$65=3,$S35=$C35),1,""))))</f>
        <v/>
      </c>
      <c r="AA35" s="900" t="str">
        <f>IF($W35="","",IF(AND($R$65=1,$S$36=$S$35,$S$35=$C$35),3,IF(AND($R$65=2,$S$36=$S$35,$S$35=$C$35),2,IF(AND($R$65=3,$S$36=$S$35,$S$35=$C$35),1,""))))</f>
        <v/>
      </c>
      <c r="AB35" s="403" t="str">
        <f>IF($W35="","",IF(AND($R$65=1,$S$34=$S$36,$S$36=$S$35,$S$35=$C$35),3,IF(AND($R$65=2,$S$34=$S$36,$S$36=$S$35,$S$35=$C$35),2,IF(AND($R$65=3,$S$34=$S$36,$S$36=$S$35,$S$35=$C$35),1,""))))</f>
        <v/>
      </c>
      <c r="AC35" s="403"/>
      <c r="AD35" s="403"/>
      <c r="AE35" s="1007">
        <f t="shared" si="1"/>
        <v>0</v>
      </c>
      <c r="AG35" s="982" t="str">
        <f>IF($D35="","",VLOOKUP($D35,'m kvalifikacije žrebna lista'!$A$7:$R$38,14))</f>
        <v/>
      </c>
      <c r="AH35" s="1431">
        <v>29</v>
      </c>
      <c r="AI35" s="1431" t="str">
        <f>UPPER(IF($D35="","",VLOOKUP($D35,'ž kvalifikacije žrebna lista'!$A$7:$R$78,3)))</f>
        <v/>
      </c>
      <c r="AJ35" s="1431" t="str">
        <f>PROPER(IF($D35="","",VLOOKUP($D35,'ž kvalifikacije žrebna lista'!$A$7:$R$78,4)))</f>
        <v/>
      </c>
      <c r="AK35" s="1438" t="str">
        <f>IF($W$35="","",IF($S35&lt;&gt;$C35,"",IF(OR($J36="bb",$J36=""),"0",$T36)))</f>
        <v/>
      </c>
      <c r="AL35" s="1438" t="str">
        <f>IF($W$35="","",IF($S$36&lt;&gt;$C35,"",IF(OR($L$37="bb",$L$37=""),"0",$K$37)))</f>
        <v/>
      </c>
      <c r="AM35" s="1438" t="str">
        <f>IF($W$35="","",IF($S$34&lt;&gt;$C35,"",IF(OR($N$35="bb",$N$35=""),"0",$M$32)))</f>
        <v/>
      </c>
      <c r="AN35" s="1433" t="str">
        <f>IF($W35="","",IF(AND($R$65=1,$S$34=$S$36,$S$36=$S$35,$S$35=$C$35),0.3,IF(AND($R$65=2,$S$34=$S$36,$S$36=$S$35,$S$35=$C$35),0.2,IF(AND($R$65=3,$S$34=$S$36,$S$36=$S$35,$S$35=$C$35),0.1,"0"))))</f>
        <v/>
      </c>
      <c r="AO35" s="1433"/>
      <c r="AP35" s="1433"/>
      <c r="AQ35" s="1450">
        <f t="shared" si="2"/>
        <v>0</v>
      </c>
      <c r="AR35" s="1430"/>
      <c r="AS35" s="1431">
        <v>29</v>
      </c>
      <c r="AT35" s="1431" t="str">
        <f>UPPER(IF($D35="","",VLOOKUP($D35,'ž kvalifikacije žrebna lista'!$A$7:$R$78,3)))</f>
        <v/>
      </c>
      <c r="AU35" s="1431" t="str">
        <f>PROPER(IF($D35="","",VLOOKUP($D35,'ž kvalifikacije žrebna lista'!$A$7:$R$78,4)))</f>
        <v/>
      </c>
      <c r="AV35" s="1450">
        <f t="shared" si="3"/>
        <v>0</v>
      </c>
      <c r="AW35" s="1430"/>
    </row>
    <row r="36" spans="1:49" s="33" customFormat="1" ht="9.6" customHeight="1">
      <c r="A36" s="501" t="s">
        <v>32</v>
      </c>
      <c r="B36" s="101" t="str">
        <f>UPPER(IF($D36="","",VLOOKUP($D36,'ž kvalifikacije žrebna lista'!$A$7:$R$70,17)))</f>
        <v/>
      </c>
      <c r="C36" s="101" t="str">
        <f>UPPER(IF($D36="","",VLOOKUP($D36,'ž kvalifikacije žrebna lista'!$A$7:$R$70,2)))</f>
        <v/>
      </c>
      <c r="D36" s="102"/>
      <c r="E36" s="118" t="str">
        <f>UPPER(IF($D36="","",VLOOKUP($D36,'ž kvalifikacije žrebna lista'!$A$7:$R$70,3)))</f>
        <v/>
      </c>
      <c r="F36" s="118" t="str">
        <f>UPPER(IF($D36="","",VLOOKUP($D36,'ž kvalifikacije žrebna lista'!$A$7:$R$70,4)))</f>
        <v/>
      </c>
      <c r="G36" s="118"/>
      <c r="H36" s="118" t="str">
        <f>UPPER(IF($D36="","",VLOOKUP($D36,'ž kvalifikacije žrebna lista'!$A$7:$R$70,5)))</f>
        <v/>
      </c>
      <c r="I36" s="133"/>
      <c r="J36" s="1404"/>
      <c r="K36" s="115"/>
      <c r="L36" s="116" t="str">
        <f>UPPER(IF(OR(K36="a",K36="as"),J35,IF(OR(K36="b",K36="bs"),J37,)))</f>
        <v/>
      </c>
      <c r="M36" s="998">
        <f>IF(OR(K36="a",K36="as"),K35,IF(OR(K36="b",K36="bs"),K37,))</f>
        <v>0</v>
      </c>
      <c r="N36" s="122"/>
      <c r="O36" s="122"/>
      <c r="P36" s="122"/>
      <c r="Q36" s="122"/>
      <c r="R36" s="122"/>
      <c r="S36" s="982" t="str">
        <f>IF(OR(K36="a",K36="as"),S35,IF(OR(K36="b",K36="bs"),S37,""))</f>
        <v/>
      </c>
      <c r="T36" s="982" t="str">
        <f>IF($D36="","",VLOOKUP($D36,'ž kvalifikacije žrebna lista'!$A$7:$R$38,14))</f>
        <v/>
      </c>
      <c r="V36" s="886">
        <v>30</v>
      </c>
      <c r="W36" s="886" t="str">
        <f>UPPER(IF($D36="","",VLOOKUP($D36,'ž kvalifikacije žrebna lista'!$A$7:$R$78,3)))</f>
        <v/>
      </c>
      <c r="X36" s="886" t="str">
        <f>PROPER(IF($D36="","",VLOOKUP($D36,'ž kvalifikacije žrebna lista'!$A$7:$R$78,4)))</f>
        <v/>
      </c>
      <c r="Y36" s="888" t="str">
        <f t="shared" si="0"/>
        <v/>
      </c>
      <c r="Z36" s="902" t="str">
        <f>IF($W36="","",IF(AND($R$65=1,$S35=$C36),3,IF(AND($R$65=2,$S35=$C36),2,IF(AND($R$65=3,$S35=$C36),1,""))))</f>
        <v/>
      </c>
      <c r="AA36" s="902" t="str">
        <f>IF($W36="","",IF(AND($R$65=1,$S$36=$S$35,$S$35=$C$36),3,IF(AND($R$65=2,$S$36=$S$35,$S$35=$C$36),2,IF(AND($R$65=3,$S$36=$S$35,$S$35=$C$36),1,""))))</f>
        <v/>
      </c>
      <c r="AB36" s="888" t="str">
        <f>IF($W36="","",IF(AND($R$65=1,$S$34=$S$36,$S$36=$S$35,$S$35=$C$36),3,IF(AND($R$65=2,$S$34=$S$36,$S$36=$S$35,$S$35=$C$36),2,IF(AND($R$65=3,$S$34=$S$36,$S$36=$S$35,$S$35=$C$36),1,""))))</f>
        <v/>
      </c>
      <c r="AC36" s="888"/>
      <c r="AD36" s="888"/>
      <c r="AE36" s="1008">
        <f t="shared" si="1"/>
        <v>0</v>
      </c>
      <c r="AG36" s="982" t="str">
        <f>IF($D36="","",VLOOKUP($D36,'m kvalifikacije žrebna lista'!$A$7:$R$38,14))</f>
        <v/>
      </c>
      <c r="AH36" s="1431">
        <v>30</v>
      </c>
      <c r="AI36" s="1431" t="str">
        <f>UPPER(IF($D36="","",VLOOKUP($D36,'ž kvalifikacije žrebna lista'!$A$7:$R$78,3)))</f>
        <v/>
      </c>
      <c r="AJ36" s="1431" t="str">
        <f>PROPER(IF($D36="","",VLOOKUP($D36,'ž kvalifikacije žrebna lista'!$A$7:$R$78,4)))</f>
        <v/>
      </c>
      <c r="AK36" s="1438" t="str">
        <f>IF($W$36="","",IF($S35&lt;&gt;$C36,"",IF(OR($J36="bb",$J36=""),"0",$T35)))</f>
        <v/>
      </c>
      <c r="AL36" s="1438" t="str">
        <f>IF($W$36="","",IF($S$36&lt;&gt;$C36,"",IF(OR($L$37="bb",$L$37=""),"0",$K$37)))</f>
        <v/>
      </c>
      <c r="AM36" s="1438" t="str">
        <f>IF($W$36="","",IF($S$34&lt;&gt;$C36,"",IF(OR($N$35="bb",$N$35=""),"0",$M$32)))</f>
        <v/>
      </c>
      <c r="AN36" s="1433" t="str">
        <f>IF($W36="","",IF(AND($R$65=1,$S$34=$S$36,$S$36=$S$35,$S$35=$C$36),0.3,IF(AND($R$65=2,$S$34=$S$36,$S$36=$S$35,$S$35=$C$36),0.2,IF(AND($R$65=3,$S$34=$S$36,$S$36=$S$35,$S$35=$C$36),0.1,"0"))))</f>
        <v/>
      </c>
      <c r="AO36" s="1433"/>
      <c r="AP36" s="1433"/>
      <c r="AQ36" s="1450">
        <f t="shared" si="2"/>
        <v>0</v>
      </c>
      <c r="AR36" s="1430"/>
      <c r="AS36" s="1431">
        <v>30</v>
      </c>
      <c r="AT36" s="1431" t="str">
        <f>UPPER(IF($D36="","",VLOOKUP($D36,'ž kvalifikacije žrebna lista'!$A$7:$R$78,3)))</f>
        <v/>
      </c>
      <c r="AU36" s="1431" t="str">
        <f>PROPER(IF($D36="","",VLOOKUP($D36,'ž kvalifikacije žrebna lista'!$A$7:$R$78,4)))</f>
        <v/>
      </c>
      <c r="AV36" s="1450">
        <f t="shared" si="3"/>
        <v>0</v>
      </c>
      <c r="AW36" s="1430"/>
    </row>
    <row r="37" spans="1:49" s="33" customFormat="1" ht="9.6" customHeight="1">
      <c r="A37" s="504" t="s">
        <v>33</v>
      </c>
      <c r="B37" s="101" t="str">
        <f>UPPER(IF($D37="","",VLOOKUP($D37,'ž kvalifikacije žrebna lista'!$A$7:$R$70,17)))</f>
        <v/>
      </c>
      <c r="C37" s="101" t="str">
        <f>UPPER(IF($D37="","",VLOOKUP($D37,'ž kvalifikacije žrebna lista'!$A$7:$R$70,2)))</f>
        <v/>
      </c>
      <c r="D37" s="102"/>
      <c r="E37" s="118" t="str">
        <f>UPPER(IF($D37="","",VLOOKUP($D37,'ž kvalifikacije žrebna lista'!$A$7:$R$70,3)))</f>
        <v/>
      </c>
      <c r="F37" s="118" t="str">
        <f>UPPER(IF($D37="","",VLOOKUP($D37,'ž kvalifikacije žrebna lista'!$A$7:$R$70,4)))</f>
        <v/>
      </c>
      <c r="G37" s="118"/>
      <c r="H37" s="118" t="str">
        <f>UPPER(IF($D37="","",VLOOKUP($D37,'ž kvalifikacije žrebna lista'!$A$7:$R$70,5)))</f>
        <v/>
      </c>
      <c r="I37" s="132"/>
      <c r="J37" s="116" t="str">
        <f>UPPER(IF(OR(I38="a",I38="as"),E37,IF(OR(I38="b",I38="bs"),E38,)))</f>
        <v/>
      </c>
      <c r="K37" s="996">
        <f>IF(OR(I38="a",I38="as"),T37,IF(OR(I38="b",I38="bs"),T38,))</f>
        <v>0</v>
      </c>
      <c r="L37" s="1404"/>
      <c r="M37" s="937"/>
      <c r="N37" s="122"/>
      <c r="O37" s="122"/>
      <c r="P37" s="122"/>
      <c r="Q37" s="122"/>
      <c r="R37" s="122"/>
      <c r="S37" s="982" t="str">
        <f>IF(OR(I38="a",I38="as"),C37,IF(OR(I38="b",I38="bs"),C38,""))</f>
        <v/>
      </c>
      <c r="T37" s="982" t="str">
        <f>IF($D37="","",VLOOKUP($D37,'ž kvalifikacije žrebna lista'!$A$7:$R$38,14))</f>
        <v/>
      </c>
      <c r="V37" s="620">
        <v>31</v>
      </c>
      <c r="W37" s="620" t="str">
        <f>UPPER(IF($D37="","",VLOOKUP($D37,'ž kvalifikacije žrebna lista'!$A$7:$R$78,3)))</f>
        <v/>
      </c>
      <c r="X37" s="620" t="str">
        <f>PROPER(IF($D37="","",VLOOKUP($D37,'ž kvalifikacije žrebna lista'!$A$7:$R$78,4)))</f>
        <v/>
      </c>
      <c r="Y37" s="403" t="str">
        <f t="shared" si="0"/>
        <v/>
      </c>
      <c r="Z37" s="900" t="str">
        <f>IF($W37="","",IF(AND($R$65=1,$S37=$C37),3,IF(AND($R$65=2,$S37=$C37),2,IF(AND($R$65=3,$S37=$C37),1,""))))</f>
        <v/>
      </c>
      <c r="AA37" s="900" t="str">
        <f>IF($W37="","",IF(AND($R$65=1,$S$36=$S$37,$S$37=$C$37),3,IF(AND($R$65=2,$S$36=$S$37,$S$37=$C$37),2,IF(AND($R$65=3,$S$36=$S$37,$S$37=$C$37),1,""))))</f>
        <v/>
      </c>
      <c r="AB37" s="403" t="str">
        <f>IF($W37="","",IF(AND($R$65=1,$S$34=$S$36,$S$36=$S$37,$S$37=$C$37),3,IF(AND($R$65=2,$S$34=$S$36,$S$36=$S$37,$S$37=$C$37),2,IF(AND($R$65=3,$S$34=$S$36,$S$36=$S$37,$S$37=$C$37),1,""))))</f>
        <v/>
      </c>
      <c r="AC37" s="403"/>
      <c r="AD37" s="403"/>
      <c r="AE37" s="1007">
        <f t="shared" si="1"/>
        <v>0</v>
      </c>
      <c r="AG37" s="982" t="str">
        <f>IF($D37="","",VLOOKUP($D37,'m kvalifikacije žrebna lista'!$A$7:$R$38,14))</f>
        <v/>
      </c>
      <c r="AH37" s="1431">
        <v>31</v>
      </c>
      <c r="AI37" s="1431" t="str">
        <f>UPPER(IF($D37="","",VLOOKUP($D37,'ž kvalifikacije žrebna lista'!$A$7:$R$78,3)))</f>
        <v/>
      </c>
      <c r="AJ37" s="1431" t="str">
        <f>PROPER(IF($D37="","",VLOOKUP($D37,'ž kvalifikacije žrebna lista'!$A$7:$R$78,4)))</f>
        <v/>
      </c>
      <c r="AK37" s="1438" t="str">
        <f>IF($W$37="","",IF($S37&lt;&gt;$C37,"",IF(OR($J38="bb",$J38=""),"0",$T38)))</f>
        <v/>
      </c>
      <c r="AL37" s="1438" t="str">
        <f>IF($W$37="","",IF($S$36&lt;&gt;$C37,"",IF(OR($L$37="bb",$L$37=""),"0",$K$35)))</f>
        <v/>
      </c>
      <c r="AM37" s="1438" t="str">
        <f>IF($W$37="","",IF($S$34&lt;&gt;$C37,"",IF(OR($N$35="bb",$N$35=""),"0",$M$32)))</f>
        <v/>
      </c>
      <c r="AN37" s="1433" t="str">
        <f>IF($W37="","",IF(AND($R$65=1,$S$34=$S$36,$S$36=$S$37,$S$37=$C$37),0.3,IF(AND($R$65=2,$S$34=$S$36,$S$36=$S$37,$S$37=$C$37),0.2,IF(AND($R$65=3,$S$34=$S$36,$S$36=$S$37,$S$37=$C$37),0.1,"0"))))</f>
        <v/>
      </c>
      <c r="AO37" s="1433"/>
      <c r="AP37" s="1433"/>
      <c r="AQ37" s="1450">
        <f t="shared" si="2"/>
        <v>0</v>
      </c>
      <c r="AR37" s="1430"/>
      <c r="AS37" s="1431">
        <v>31</v>
      </c>
      <c r="AT37" s="1431" t="str">
        <f>UPPER(IF($D37="","",VLOOKUP($D37,'ž kvalifikacije žrebna lista'!$A$7:$R$78,3)))</f>
        <v/>
      </c>
      <c r="AU37" s="1431" t="str">
        <f>PROPER(IF($D37="","",VLOOKUP($D37,'ž kvalifikacije žrebna lista'!$A$7:$R$78,4)))</f>
        <v/>
      </c>
      <c r="AV37" s="1450">
        <f t="shared" si="3"/>
        <v>0</v>
      </c>
      <c r="AW37" s="1430"/>
    </row>
    <row r="38" spans="1:49" s="33" customFormat="1" ht="9.6" customHeight="1">
      <c r="A38" s="501" t="s">
        <v>34</v>
      </c>
      <c r="B38" s="101" t="str">
        <f>UPPER(IF($D38="","",VLOOKUP($D38,'ž kvalifikacije žrebna lista'!$A$7:$R$70,17)))</f>
        <v/>
      </c>
      <c r="C38" s="101" t="str">
        <f>UPPER(IF($D38="","",VLOOKUP($D38,'ž kvalifikacije žrebna lista'!$A$7:$R$70,2)))</f>
        <v/>
      </c>
      <c r="D38" s="102"/>
      <c r="E38" s="118" t="str">
        <f>UPPER(IF($D38="","",VLOOKUP($D38,'ž kvalifikacije žrebna lista'!$A$7:$R$70,3)))</f>
        <v/>
      </c>
      <c r="F38" s="118" t="str">
        <f>UPPER(IF($D38="","",VLOOKUP($D38,'ž kvalifikacije žrebna lista'!$A$7:$R$70,4)))</f>
        <v/>
      </c>
      <c r="G38" s="118"/>
      <c r="H38" s="118" t="str">
        <f>UPPER(IF($D38="","",VLOOKUP($D38,'ž kvalifikacije žrebna lista'!$A$7:$R$70,5)))</f>
        <v/>
      </c>
      <c r="I38" s="133"/>
      <c r="J38" s="1404"/>
      <c r="K38" s="937"/>
      <c r="L38" s="122"/>
      <c r="M38" s="999"/>
      <c r="N38" s="122"/>
      <c r="O38" s="122"/>
      <c r="P38" s="122"/>
      <c r="Q38" s="122"/>
      <c r="R38" s="122"/>
      <c r="S38" s="982"/>
      <c r="T38" s="982" t="str">
        <f>IF($D38="","",VLOOKUP($D38,'ž kvalifikacije žrebna lista'!$A$7:$R$38,14))</f>
        <v/>
      </c>
      <c r="V38" s="886">
        <v>32</v>
      </c>
      <c r="W38" s="886" t="str">
        <f>UPPER(IF($D38="","",VLOOKUP($D38,'ž kvalifikacije žrebna lista'!$A$7:$R$78,3)))</f>
        <v/>
      </c>
      <c r="X38" s="886" t="str">
        <f>PROPER(IF($D38="","",VLOOKUP($D38,'ž kvalifikacije žrebna lista'!$A$7:$R$78,4)))</f>
        <v/>
      </c>
      <c r="Y38" s="888" t="str">
        <f t="shared" si="0"/>
        <v/>
      </c>
      <c r="Z38" s="902" t="str">
        <f>IF($W38="","",IF(AND($R$65=1,$S37=$C38),3,IF(AND($R$65=2,$S37=$C38),2,IF(AND($R$65=3,$S37=$C38),1,""))))</f>
        <v/>
      </c>
      <c r="AA38" s="902" t="str">
        <f>IF($W38="","",IF(AND($R$65=1,$S$36=$S$37,$S$37=$C$38),3,IF(AND($R$65=2,$S$36=$S$37,$S$37=$C$38),2,IF(AND($R$65=3,$S$36=$S$37,$S$37=$C$38),1,""))))</f>
        <v/>
      </c>
      <c r="AB38" s="888" t="str">
        <f>IF($W38="","",IF(AND($R$65=1,$S$34=$S$36,$S$36=$S$37,$S$37=$C$38),3,IF(AND($R$65=2,$S$34=$S$36,$S$36=$S$37,$S$37=$C$38),2,IF(AND($R$65=3,$S$34=$S$36,$S$36=$S$37,$S$37=$C$38),1,""))))</f>
        <v/>
      </c>
      <c r="AC38" s="888"/>
      <c r="AD38" s="888"/>
      <c r="AE38" s="1008">
        <f t="shared" si="1"/>
        <v>0</v>
      </c>
      <c r="AG38" s="982" t="str">
        <f>IF($D38="","",VLOOKUP($D38,'m kvalifikacije žrebna lista'!$A$7:$R$38,14))</f>
        <v/>
      </c>
      <c r="AH38" s="1431">
        <v>32</v>
      </c>
      <c r="AI38" s="1431" t="str">
        <f>UPPER(IF($D38="","",VLOOKUP($D38,'ž kvalifikacije žrebna lista'!$A$7:$R$78,3)))</f>
        <v/>
      </c>
      <c r="AJ38" s="1431" t="str">
        <f>PROPER(IF($D38="","",VLOOKUP($D38,'ž kvalifikacije žrebna lista'!$A$7:$R$78,4)))</f>
        <v/>
      </c>
      <c r="AK38" s="1438" t="str">
        <f>IF($W$38="","",IF($S37&lt;&gt;$C38,"",IF(OR($J38="bb",$J38=""),"0",$T37)))</f>
        <v/>
      </c>
      <c r="AL38" s="1438" t="str">
        <f>IF($W$38="","",IF($S$36&lt;&gt;$C38,"",IF(OR($L$37="bb",$L$37=""),"0",$K$35)))</f>
        <v/>
      </c>
      <c r="AM38" s="1438" t="str">
        <f>IF($W$38="","",IF($S$34&lt;&gt;$C38,"",IF(OR($N$35="bb",$N$35=""),"0",$M$32)))</f>
        <v/>
      </c>
      <c r="AN38" s="1433" t="str">
        <f>IF($W38="","",IF(AND($R$65=1,$S$34=$S$36,$S$36=$S$37,$S$37=$C$38),0.3,IF(AND($R$65=2,$S$34=$S$36,$S$36=$S$37,$S$37=$C$38),0.2,IF(AND($R$65=3,$S$34=$S$36,$S$36=$S$37,$S$37=$C$38),0.1,"0"))))</f>
        <v/>
      </c>
      <c r="AO38" s="1433"/>
      <c r="AP38" s="1433"/>
      <c r="AQ38" s="1450">
        <f t="shared" si="2"/>
        <v>0</v>
      </c>
      <c r="AR38" s="1430"/>
      <c r="AS38" s="1431">
        <v>32</v>
      </c>
      <c r="AT38" s="1431" t="str">
        <f>UPPER(IF($D38="","",VLOOKUP($D38,'ž kvalifikacije žrebna lista'!$A$7:$R$78,3)))</f>
        <v/>
      </c>
      <c r="AU38" s="1431" t="str">
        <f>PROPER(IF($D38="","",VLOOKUP($D38,'ž kvalifikacije žrebna lista'!$A$7:$R$78,4)))</f>
        <v/>
      </c>
      <c r="AV38" s="1450">
        <f t="shared" si="3"/>
        <v>0</v>
      </c>
      <c r="AW38" s="1430"/>
    </row>
    <row r="39" spans="1:49" s="33" customFormat="1" ht="9.6" customHeight="1">
      <c r="A39" s="500" t="s">
        <v>35</v>
      </c>
      <c r="B39" s="103" t="str">
        <f>UPPER(IF($D39="","",VLOOKUP($D39,'ž kvalifikacije žrebna lista'!$A$7:$R$70,17)))</f>
        <v/>
      </c>
      <c r="C39" s="103" t="str">
        <f>UPPER(IF($D39="","",VLOOKUP($D39,'ž kvalifikacije žrebna lista'!$A$7:$R$70,2)))</f>
        <v/>
      </c>
      <c r="D39" s="102"/>
      <c r="E39" s="103" t="str">
        <f>UPPER(IF($D39="","",VLOOKUP($D39,'ž kvalifikacije žrebna lista'!$A$7:$R$70,3)))</f>
        <v/>
      </c>
      <c r="F39" s="103" t="str">
        <f>UPPER(IF($D39="","",VLOOKUP($D39,'ž kvalifikacije žrebna lista'!$A$7:$R$70,4)))</f>
        <v/>
      </c>
      <c r="G39" s="103"/>
      <c r="H39" s="103" t="str">
        <f>UPPER(IF($D39="","",VLOOKUP($D39,'ž kvalifikacije žrebna lista'!$A$7:$R$70,5)))</f>
        <v/>
      </c>
      <c r="I39" s="132"/>
      <c r="J39" s="116" t="str">
        <f>UPPER(IF(OR(I40="a",I40="as"),E39,IF(OR(I40="b",I40="bs"),E40,)))</f>
        <v/>
      </c>
      <c r="K39" s="994">
        <f>IF(OR(I40="a",I40="as"),T39,IF(OR(I40="b",I40="bs"),T40,))</f>
        <v>0</v>
      </c>
      <c r="L39" s="122"/>
      <c r="M39" s="937"/>
      <c r="N39" s="122"/>
      <c r="O39" s="122"/>
      <c r="P39" s="122"/>
      <c r="Q39" s="122"/>
      <c r="R39" s="122"/>
      <c r="S39" s="982" t="str">
        <f>IF(OR(I40="a",I40="as"),C39,IF(OR(I40="b",I40="bs"),C40,""))</f>
        <v/>
      </c>
      <c r="T39" s="982" t="str">
        <f>IF($D39="","",VLOOKUP($D39,'ž kvalifikacije žrebna lista'!$A$7:$R$38,14))</f>
        <v/>
      </c>
      <c r="V39" s="620">
        <v>33</v>
      </c>
      <c r="W39" s="620" t="str">
        <f>UPPER(IF($D39="","",VLOOKUP($D39,'ž kvalifikacije žrebna lista'!$A$7:$R$78,3)))</f>
        <v/>
      </c>
      <c r="X39" s="620" t="str">
        <f>PROPER(IF($D39="","",VLOOKUP($D39,'ž kvalifikacije žrebna lista'!$A$7:$R$78,4)))</f>
        <v/>
      </c>
      <c r="Y39" s="899" t="str">
        <f t="shared" ref="Y39:Y70" si="4">IF(W39="","",IF($R$65=1,6,IF($R$65=2,4,IF($R$65=3,2))))</f>
        <v/>
      </c>
      <c r="Z39" s="897" t="str">
        <f>IF($W39="","",IF(AND($R$65=1,$S39=$C39),3,IF(AND($R$65=2,$S39=$C39),2,IF(AND($R$65=3,$S39=$C39),1,""))))</f>
        <v/>
      </c>
      <c r="AA39" s="900" t="str">
        <f>IF($W39="","",IF(AND($R$65=1,$S$40=$S$39,$S$39=$C$39),3,IF(AND($R$65=2,$S$40=$S$39,$S$39=$C$39),2,IF(AND($R$65=3,$S$40=$S$39,$S$39=$C$39),1,""))))</f>
        <v/>
      </c>
      <c r="AB39" s="403" t="str">
        <f>IF($W39="","",IF(AND($R$65=1,$S$42=$S$40,$S$40=$S$39,$S$39=$C$39),3,IF(AND($R$65=2,$S$42=$S$40,$S$40=$S$39,$S$39=$C$39),2,IF(AND($R$65=3,$S$42=$S$40,$S$40=$S$39,$S$39=$C$39),1,""))))</f>
        <v/>
      </c>
      <c r="AC39" s="403"/>
      <c r="AD39" s="403"/>
      <c r="AE39" s="1007">
        <f t="shared" si="1"/>
        <v>0</v>
      </c>
      <c r="AG39" s="982" t="str">
        <f>IF($D39="","",VLOOKUP($D39,'m kvalifikacije žrebna lista'!$A$7:$R$38,14))</f>
        <v/>
      </c>
      <c r="AH39" s="1431">
        <v>33</v>
      </c>
      <c r="AI39" s="1431" t="str">
        <f>UPPER(IF($D39="","",VLOOKUP($D39,'ž kvalifikacije žrebna lista'!$A$7:$R$78,3)))</f>
        <v/>
      </c>
      <c r="AJ39" s="1431" t="str">
        <f>PROPER(IF($D39="","",VLOOKUP($D39,'ž kvalifikacije žrebna lista'!$A$7:$R$78,4)))</f>
        <v/>
      </c>
      <c r="AK39" s="1449" t="str">
        <f>IF($W$39="","",IF($S39&lt;&gt;$C39,"",IF(OR($J40="bb",$J40=""),"0",$T40)))</f>
        <v/>
      </c>
      <c r="AL39" s="1438" t="str">
        <f>IF($W$39="","",IF($S$40&lt;&gt;$C39,"",IF(OR($L$41="bb",$L$41=""),"0",$K$41)))</f>
        <v/>
      </c>
      <c r="AM39" s="1438" t="str">
        <f>IF($W$39="","",IF($S$42&lt;&gt;$C39,"",IF(OR($N$43="bb",$N$43=""),"0",$M$44)))</f>
        <v/>
      </c>
      <c r="AN39" s="1433" t="str">
        <f>IF($W39="","",IF(AND($R$65=1,$S$42=$S$40,$S$40=$S$39,$S$39=$C$39),0.3,IF(AND($R$65=2,$S$42=$S$40,$S$40=$S$39,$S$39=$C$39),0.2,IF(AND($R$65=3,$S$42=$S$40,$S$40=$S$39,$S$39=$C$39),0.1,"0"))))</f>
        <v/>
      </c>
      <c r="AO39" s="1433"/>
      <c r="AP39" s="1433"/>
      <c r="AQ39" s="1450">
        <f t="shared" si="2"/>
        <v>0</v>
      </c>
      <c r="AR39" s="1430"/>
      <c r="AS39" s="1431">
        <v>33</v>
      </c>
      <c r="AT39" s="1431" t="str">
        <f>UPPER(IF($D39="","",VLOOKUP($D39,'ž kvalifikacije žrebna lista'!$A$7:$R$78,3)))</f>
        <v/>
      </c>
      <c r="AU39" s="1431" t="str">
        <f>PROPER(IF($D39="","",VLOOKUP($D39,'ž kvalifikacije žrebna lista'!$A$7:$R$78,4)))</f>
        <v/>
      </c>
      <c r="AV39" s="1450">
        <f t="shared" si="3"/>
        <v>0</v>
      </c>
      <c r="AW39" s="1430"/>
    </row>
    <row r="40" spans="1:49" s="33" customFormat="1" ht="9.6" customHeight="1">
      <c r="A40" s="504" t="s">
        <v>36</v>
      </c>
      <c r="B40" s="101" t="str">
        <f>UPPER(IF($D40="","",VLOOKUP($D40,'ž kvalifikacije žrebna lista'!$A$7:$R$70,17)))</f>
        <v/>
      </c>
      <c r="C40" s="101" t="str">
        <f>UPPER(IF($D40="","",VLOOKUP($D40,'ž kvalifikacije žrebna lista'!$A$7:$R$70,2)))</f>
        <v/>
      </c>
      <c r="D40" s="102"/>
      <c r="E40" s="118" t="str">
        <f>UPPER(IF($D40="","",VLOOKUP($D40,'ž kvalifikacije žrebna lista'!$A$7:$R$70,3)))</f>
        <v/>
      </c>
      <c r="F40" s="118" t="str">
        <f>UPPER(IF($D40="","",VLOOKUP($D40,'ž kvalifikacije žrebna lista'!$A$7:$R$70,4)))</f>
        <v/>
      </c>
      <c r="G40" s="118"/>
      <c r="H40" s="118" t="str">
        <f>UPPER(IF($D40="","",VLOOKUP($D40,'ž kvalifikacije žrebna lista'!$A$7:$R$70,5)))</f>
        <v/>
      </c>
      <c r="I40" s="133"/>
      <c r="J40" s="1404"/>
      <c r="K40" s="115"/>
      <c r="L40" s="116" t="str">
        <f>UPPER(IF(OR(K40="a",K40="as"),J39,IF(OR(K40="b",K40="bs"),J41,)))</f>
        <v/>
      </c>
      <c r="M40" s="994">
        <f>IF(OR(K40="a",K40="as"),K39,IF(OR(K40="b",K40="bs"),K41,))</f>
        <v>0</v>
      </c>
      <c r="N40" s="122"/>
      <c r="O40" s="122"/>
      <c r="P40" s="122"/>
      <c r="Q40" s="122"/>
      <c r="R40" s="122"/>
      <c r="S40" s="982" t="str">
        <f>IF(OR(K40="a",K40="as"),S39,IF(OR(K40="b",K40="bs"),S41,""))</f>
        <v/>
      </c>
      <c r="T40" s="982" t="str">
        <f>IF($D40="","",VLOOKUP($D40,'ž kvalifikacije žrebna lista'!$A$7:$R$38,14))</f>
        <v/>
      </c>
      <c r="V40" s="886">
        <v>34</v>
      </c>
      <c r="W40" s="887" t="str">
        <f>UPPER(IF($D40="","",VLOOKUP($D40,'ž kvalifikacije žrebna lista'!$A$7:$R$78,3)))</f>
        <v/>
      </c>
      <c r="X40" s="887" t="str">
        <f>PROPER(IF($D40="","",VLOOKUP($D40,'ž kvalifikacije žrebna lista'!$A$7:$R$78,4)))</f>
        <v/>
      </c>
      <c r="Y40" s="888" t="str">
        <f t="shared" si="4"/>
        <v/>
      </c>
      <c r="Z40" s="902" t="str">
        <f>IF($W40="","",IF(AND($R$65=1,$S39=$C40),3,IF(AND($R$65=2,$S39=$C40),2,IF(AND($R$65=3,$S39=$C40),1,""))))</f>
        <v/>
      </c>
      <c r="AA40" s="902" t="str">
        <f>IF($W40="","",IF(AND($R$65=1,$S$40=$S$39,$S$39=$C$40),3,IF(AND($R$65=2,$S$40=$S$39,$S$39=$C$40),2,IF(AND($R$65=3,$S$40=$S$39,$S$39=$C$40),1,""))))</f>
        <v/>
      </c>
      <c r="AB40" s="888" t="str">
        <f>IF($W40="","",IF(AND($R$65=1,$S$42=$S$40,$S$40=$S$39,$S$39=$C$40),3,IF(AND($R$65=2,$S$42=$S$40,$S$40=$S$39,$S$39=$C$40),2,IF(AND($R$65=3,$S$42=$S$40,$S$40=$S$39,$S$39=$C$40),1,""))))</f>
        <v/>
      </c>
      <c r="AC40" s="888"/>
      <c r="AD40" s="888"/>
      <c r="AE40" s="1008">
        <f t="shared" si="1"/>
        <v>0</v>
      </c>
      <c r="AG40" s="982" t="str">
        <f>IF($D40="","",VLOOKUP($D40,'m kvalifikacije žrebna lista'!$A$7:$R$38,14))</f>
        <v/>
      </c>
      <c r="AH40" s="1431">
        <v>34</v>
      </c>
      <c r="AI40" s="1451" t="str">
        <f>UPPER(IF($D40="","",VLOOKUP($D40,'ž kvalifikacije žrebna lista'!$A$7:$R$78,3)))</f>
        <v/>
      </c>
      <c r="AJ40" s="1451" t="str">
        <f>PROPER(IF($D40="","",VLOOKUP($D40,'ž kvalifikacije žrebna lista'!$A$7:$R$78,4)))</f>
        <v/>
      </c>
      <c r="AK40" s="1438" t="str">
        <f>IF($W$40="","",IF($S39&lt;&gt;$C40,"",IF(OR($J40="bb",$J40=""),"0",$T39)))</f>
        <v/>
      </c>
      <c r="AL40" s="1438" t="str">
        <f>IF($W$40="","",IF($S$40&lt;&gt;$C40,"",IF(OR($L$41="bb",$L$41=""),"0",$K$41)))</f>
        <v/>
      </c>
      <c r="AM40" s="1438" t="str">
        <f>IF($W$40="","",IF($S$42&lt;&gt;$C40,"",IF(OR($N$43="bb",$N$43=""),"0",$M$44)))</f>
        <v/>
      </c>
      <c r="AN40" s="1433" t="str">
        <f>IF($W40="","",IF(AND($R$65=1,$S$42=$S$40,$S$40=$S$39,$S$39=$C$40),0.3,IF(AND($R$65=2,$S$42=$S$40,$S$40=$S$39,$S$39=$C$40),0.2,IF(AND($R$65=3,$S$42=$S$40,$S$40=$S$39,$S$39=$C$40),0.1,"0"))))</f>
        <v/>
      </c>
      <c r="AO40" s="1433"/>
      <c r="AP40" s="1433"/>
      <c r="AQ40" s="1450">
        <f t="shared" si="2"/>
        <v>0</v>
      </c>
      <c r="AR40" s="1430"/>
      <c r="AS40" s="1431">
        <v>34</v>
      </c>
      <c r="AT40" s="1451" t="str">
        <f>UPPER(IF($D40="","",VLOOKUP($D40,'ž kvalifikacije žrebna lista'!$A$7:$R$78,3)))</f>
        <v/>
      </c>
      <c r="AU40" s="1451" t="str">
        <f>PROPER(IF($D40="","",VLOOKUP($D40,'ž kvalifikacije žrebna lista'!$A$7:$R$78,4)))</f>
        <v/>
      </c>
      <c r="AV40" s="1450">
        <f t="shared" si="3"/>
        <v>0</v>
      </c>
      <c r="AW40" s="1430"/>
    </row>
    <row r="41" spans="1:49" s="33" customFormat="1" ht="9.6" customHeight="1">
      <c r="A41" s="501" t="s">
        <v>37</v>
      </c>
      <c r="B41" s="101" t="str">
        <f>UPPER(IF($D41="","",VLOOKUP($D41,'ž kvalifikacije žrebna lista'!$A$7:$R$70,17)))</f>
        <v/>
      </c>
      <c r="C41" s="101" t="str">
        <f>UPPER(IF($D41="","",VLOOKUP($D41,'ž kvalifikacije žrebna lista'!$A$7:$R$70,2)))</f>
        <v/>
      </c>
      <c r="D41" s="102"/>
      <c r="E41" s="118" t="str">
        <f>UPPER(IF($D41="","",VLOOKUP($D41,'ž kvalifikacije žrebna lista'!$A$7:$R$70,3)))</f>
        <v/>
      </c>
      <c r="F41" s="118" t="str">
        <f>UPPER(IF($D41="","",VLOOKUP($D41,'ž kvalifikacije žrebna lista'!$A$7:$R$70,4)))</f>
        <v/>
      </c>
      <c r="G41" s="118"/>
      <c r="H41" s="118" t="str">
        <f>UPPER(IF($D41="","",VLOOKUP($D41,'ž kvalifikacije žrebna lista'!$A$7:$R$70,5)))</f>
        <v/>
      </c>
      <c r="I41" s="132"/>
      <c r="J41" s="116" t="str">
        <f>UPPER(IF(OR(I42="a",I42="as"),E41,IF(OR(I42="b",I42="bs"),E42,)))</f>
        <v/>
      </c>
      <c r="K41" s="995">
        <f>IF(OR(I42="a",I42="as"),T41,IF(OR(I42="b",I42="bs"),T42,))</f>
        <v>0</v>
      </c>
      <c r="L41" s="1404"/>
      <c r="M41" s="936"/>
      <c r="N41" s="122"/>
      <c r="O41" s="122"/>
      <c r="P41" s="122"/>
      <c r="Q41" s="122"/>
      <c r="R41" s="122"/>
      <c r="S41" s="982" t="str">
        <f>IF(OR(I42="a",I42="as"),C41,IF(OR(I42="b",I42="bs"),C42,""))</f>
        <v/>
      </c>
      <c r="T41" s="982" t="str">
        <f>IF($D41="","",VLOOKUP($D41,'ž kvalifikacije žrebna lista'!$A$7:$R$38,14))</f>
        <v/>
      </c>
      <c r="V41" s="620">
        <v>35</v>
      </c>
      <c r="W41" s="620" t="str">
        <f>UPPER(IF($D41="","",VLOOKUP($D41,'ž kvalifikacije žrebna lista'!$A$7:$R$78,3)))</f>
        <v/>
      </c>
      <c r="X41" s="620" t="str">
        <f>PROPER(IF($D41="","",VLOOKUP($D41,'ž kvalifikacije žrebna lista'!$A$7:$R$78,4)))</f>
        <v/>
      </c>
      <c r="Y41" s="403" t="str">
        <f t="shared" si="4"/>
        <v/>
      </c>
      <c r="Z41" s="903" t="str">
        <f>IF($W41="","",IF(AND($R$65=1,$S41=$C41),3,IF(AND($R$65=2,$S41=$C41),2,IF(AND($R$65=3,$S41=$C41),1,""))))</f>
        <v/>
      </c>
      <c r="AA41" s="900" t="str">
        <f>IF($W41="","",IF(AND($R$65=1,$S$40=$S$41,$S$41=$C$41),3,IF(AND($R$65=2,$S$40=$S$41,$S$41=$C$41),2,IF(AND($R$65=3,$S$40=$S$41,$S$41=$C$41),1,""))))</f>
        <v/>
      </c>
      <c r="AB41" s="403" t="str">
        <f>IF($W41="","",IF(AND($R$65=1,$S$42=$S40,$S$40=$S$41,$S$41=$C$41),3,IF(AND($R$65=2,$S$42=$S40,$S$40=$S$41,$S$41=$C$41),2,IF(AND($R$65=3,$S$42=$S40,$S$40=$S$41,$S$41=$C$41),1,""))))</f>
        <v/>
      </c>
      <c r="AC41" s="403"/>
      <c r="AD41" s="403"/>
      <c r="AE41" s="1007">
        <f t="shared" si="1"/>
        <v>0</v>
      </c>
      <c r="AG41" s="982" t="str">
        <f>IF($D41="","",VLOOKUP($D41,'m kvalifikacije žrebna lista'!$A$7:$R$38,14))</f>
        <v/>
      </c>
      <c r="AH41" s="1431">
        <v>35</v>
      </c>
      <c r="AI41" s="1431" t="str">
        <f>UPPER(IF($D41="","",VLOOKUP($D41,'ž kvalifikacije žrebna lista'!$A$7:$R$78,3)))</f>
        <v/>
      </c>
      <c r="AJ41" s="1431" t="str">
        <f>PROPER(IF($D41="","",VLOOKUP($D41,'ž kvalifikacije žrebna lista'!$A$7:$R$78,4)))</f>
        <v/>
      </c>
      <c r="AK41" s="1438" t="str">
        <f>IF($W$41="","",IF($S41&lt;&gt;$C41,"",IF(OR($J42="bb",$J42=""),"0",$T42)))</f>
        <v/>
      </c>
      <c r="AL41" s="1438" t="str">
        <f>IF($W$41="","",IF($S$40&lt;&gt;$C41,"",IF(OR($L$41="bb",$L$41=""),"0",$K$39)))</f>
        <v/>
      </c>
      <c r="AM41" s="1438" t="str">
        <f>IF($W$41="","",IF($S$42&lt;&gt;$C41,"",IF(OR($N$43="bb",$N$43=""),"0",$M$44)))</f>
        <v/>
      </c>
      <c r="AN41" s="1433" t="str">
        <f>IF($W41="","",IF(AND($R$65=1,$S$42=$S40,$S$40=$S$41,$S$41=$C$41),0.3,IF(AND($R$65=2,$S$42=$S40,$S$40=$S$41,$S$41=$C$41),0.2,IF(AND($R$65=3,$S$42=$S40,$S$40=$S$41,$S$41=$C$41),0.1,"0"))))</f>
        <v/>
      </c>
      <c r="AO41" s="1433"/>
      <c r="AP41" s="1433"/>
      <c r="AQ41" s="1450">
        <f t="shared" si="2"/>
        <v>0</v>
      </c>
      <c r="AR41" s="1430"/>
      <c r="AS41" s="1431">
        <v>35</v>
      </c>
      <c r="AT41" s="1431" t="str">
        <f>UPPER(IF($D41="","",VLOOKUP($D41,'ž kvalifikacije žrebna lista'!$A$7:$R$78,3)))</f>
        <v/>
      </c>
      <c r="AU41" s="1431" t="str">
        <f>PROPER(IF($D41="","",VLOOKUP($D41,'ž kvalifikacije žrebna lista'!$A$7:$R$78,4)))</f>
        <v/>
      </c>
      <c r="AV41" s="1450">
        <f t="shared" si="3"/>
        <v>0</v>
      </c>
      <c r="AW41" s="1430"/>
    </row>
    <row r="42" spans="1:49" s="33" customFormat="1" ht="9.6" customHeight="1">
      <c r="A42" s="501" t="s">
        <v>38</v>
      </c>
      <c r="B42" s="101" t="str">
        <f>UPPER(IF($D42="","",VLOOKUP($D42,'ž kvalifikacije žrebna lista'!$A$7:$R$70,17)))</f>
        <v/>
      </c>
      <c r="C42" s="101" t="str">
        <f>UPPER(IF($D42="","",VLOOKUP($D42,'ž kvalifikacije žrebna lista'!$A$7:$R$70,2)))</f>
        <v/>
      </c>
      <c r="D42" s="102"/>
      <c r="E42" s="118" t="str">
        <f>UPPER(IF($D42="","",VLOOKUP($D42,'ž kvalifikacije žrebna lista'!$A$7:$R$70,3)))</f>
        <v/>
      </c>
      <c r="F42" s="118" t="str">
        <f>UPPER(IF($D42="","",VLOOKUP($D42,'ž kvalifikacije žrebna lista'!$A$7:$R$70,4)))</f>
        <v/>
      </c>
      <c r="G42" s="118"/>
      <c r="H42" s="118" t="str">
        <f>UPPER(IF($D42="","",VLOOKUP($D42,'ž kvalifikacije žrebna lista'!$A$7:$R$70,5)))</f>
        <v/>
      </c>
      <c r="I42" s="133"/>
      <c r="J42" s="1404"/>
      <c r="K42" s="937"/>
      <c r="L42" s="114" t="s">
        <v>151</v>
      </c>
      <c r="M42" s="120"/>
      <c r="N42" s="116" t="str">
        <f>UPPER(IF(OR(M42="a",M42="as"),L40,IF(OR(M42="b",M42="bs"),L44,)))</f>
        <v/>
      </c>
      <c r="O42" s="121"/>
      <c r="P42" s="159"/>
      <c r="Q42" s="122"/>
      <c r="R42" s="122"/>
      <c r="S42" s="982" t="str">
        <f>IF(OR(M42="a",M42="as"),S40,IF(OR(M42="b",M42="bs"),S44,""))</f>
        <v/>
      </c>
      <c r="T42" s="982" t="str">
        <f>IF($D42="","",VLOOKUP($D42,'ž kvalifikacije žrebna lista'!$A$7:$R$38,14))</f>
        <v/>
      </c>
      <c r="V42" s="620">
        <v>36</v>
      </c>
      <c r="W42" s="886" t="str">
        <f>UPPER(IF($D42="","",VLOOKUP($D42,'ž kvalifikacije žrebna lista'!$A$7:$R$78,3)))</f>
        <v/>
      </c>
      <c r="X42" s="886" t="str">
        <f>PROPER(IF($D42="","",VLOOKUP($D42,'ž kvalifikacije žrebna lista'!$A$7:$R$78,4)))</f>
        <v/>
      </c>
      <c r="Y42" s="888" t="str">
        <f t="shared" si="4"/>
        <v/>
      </c>
      <c r="Z42" s="902" t="str">
        <f>IF($W42="","",IF(AND($R$65=1,$S41=$C42),3,IF(AND($R$65=2,$S41=$C42),2,IF(AND($R$65=3,$S41=$C42),1,""))))</f>
        <v/>
      </c>
      <c r="AA42" s="902" t="str">
        <f>IF($W42="","",IF(AND($R$65=1,$S$40=$S$41,$S$41=$C$42),3,IF(AND($R$65=2,$S$40=$S$41,$S$41=$C$42),2,IF(AND($R$65=3,$S$40=$S$41,$S$41=$C$42),1,""))))</f>
        <v/>
      </c>
      <c r="AB42" s="888" t="str">
        <f>IF($W42="","",IF(AND($R$65=1,$S$42=$S$40,$S$40=$S$41,$S$41=$C$42),3,IF(AND($R$65=2,$S$42=$S$40,$S$42=$S$40,$S$40=$S$41,$S$41=$C$42),2,IF(AND($R$65=3,$S$40=$S$41,$S$41=$C$42),1,""))))</f>
        <v/>
      </c>
      <c r="AC42" s="888"/>
      <c r="AD42" s="888"/>
      <c r="AE42" s="1008">
        <f t="shared" si="1"/>
        <v>0</v>
      </c>
      <c r="AG42" s="982" t="str">
        <f>IF($D42="","",VLOOKUP($D42,'m kvalifikacije žrebna lista'!$A$7:$R$38,14))</f>
        <v/>
      </c>
      <c r="AH42" s="1431">
        <v>36</v>
      </c>
      <c r="AI42" s="1431" t="str">
        <f>UPPER(IF($D42="","",VLOOKUP($D42,'ž kvalifikacije žrebna lista'!$A$7:$R$78,3)))</f>
        <v/>
      </c>
      <c r="AJ42" s="1431" t="str">
        <f>PROPER(IF($D42="","",VLOOKUP($D42,'ž kvalifikacije žrebna lista'!$A$7:$R$78,4)))</f>
        <v/>
      </c>
      <c r="AK42" s="1438" t="str">
        <f>IF($W$42="","",IF($S41&lt;&gt;$C42,"",IF(OR($J42="bb",$J42=""),"0",$T41)))</f>
        <v/>
      </c>
      <c r="AL42" s="1438" t="str">
        <f>IF($W$42="","",IF($S$40&lt;&gt;$C42,"",IF(OR($L$41="bb",$L$41=""),"0",$K$39)))</f>
        <v/>
      </c>
      <c r="AM42" s="1438" t="str">
        <f>IF($W$42="","",IF($S$42&lt;&gt;$C42,"",IF(OR($N$43="bb",$N$43=""),"0",$M$44)))</f>
        <v/>
      </c>
      <c r="AN42" s="1433" t="str">
        <f>IF($W42="","",IF(AND($R$65=1,$S$42=$S$40,$S$40=$S$41,$S$41=$C$42),0.3,IF(AND($R$65=2,$S$42=$S$40,$S$42=$S$40,$S$40=$S$41,$S$41=$C$42),0.2,IF(AND($R$65=3,$S$40=$S$41,$S$41=$C$42),0.1,"0"))))</f>
        <v/>
      </c>
      <c r="AO42" s="1433"/>
      <c r="AP42" s="1433"/>
      <c r="AQ42" s="1450">
        <f t="shared" si="2"/>
        <v>0</v>
      </c>
      <c r="AR42" s="1430"/>
      <c r="AS42" s="1431">
        <v>36</v>
      </c>
      <c r="AT42" s="1431" t="str">
        <f>UPPER(IF($D42="","",VLOOKUP($D42,'ž kvalifikacije žrebna lista'!$A$7:$R$78,3)))</f>
        <v/>
      </c>
      <c r="AU42" s="1431" t="str">
        <f>PROPER(IF($D42="","",VLOOKUP($D42,'ž kvalifikacije žrebna lista'!$A$7:$R$78,4)))</f>
        <v/>
      </c>
      <c r="AV42" s="1450">
        <f t="shared" si="3"/>
        <v>0</v>
      </c>
      <c r="AW42" s="1430"/>
    </row>
    <row r="43" spans="1:49" s="33" customFormat="1" ht="9.6" customHeight="1">
      <c r="A43" s="501" t="s">
        <v>39</v>
      </c>
      <c r="B43" s="101" t="str">
        <f>UPPER(IF($D43="","",VLOOKUP($D43,'ž kvalifikacije žrebna lista'!$A$7:$R$70,17)))</f>
        <v/>
      </c>
      <c r="C43" s="101" t="str">
        <f>UPPER(IF($D43="","",VLOOKUP($D43,'ž kvalifikacije žrebna lista'!$A$7:$R$70,2)))</f>
        <v/>
      </c>
      <c r="D43" s="102"/>
      <c r="E43" s="118" t="str">
        <f>UPPER(IF($D43="","",VLOOKUP($D43,'ž kvalifikacije žrebna lista'!$A$7:$R$70,3)))</f>
        <v/>
      </c>
      <c r="F43" s="118" t="str">
        <f>UPPER(IF($D43="","",VLOOKUP($D43,'ž kvalifikacije žrebna lista'!$A$7:$R$70,4)))</f>
        <v/>
      </c>
      <c r="G43" s="118"/>
      <c r="H43" s="118" t="str">
        <f>UPPER(IF($D43="","",VLOOKUP($D43,'ž kvalifikacije žrebna lista'!$A$7:$R$70,5)))</f>
        <v/>
      </c>
      <c r="I43" s="132"/>
      <c r="J43" s="116" t="str">
        <f>UPPER(IF(OR(I44="a",I44="as"),E43,IF(OR(I44="b",I44="bs"),E44,)))</f>
        <v/>
      </c>
      <c r="K43" s="994">
        <f>IF(OR(I44="a",I44="as"),T43,IF(OR(I44="b",I44="bs"),T44,))</f>
        <v>0</v>
      </c>
      <c r="L43" s="134"/>
      <c r="M43" s="997"/>
      <c r="N43" s="1404"/>
      <c r="O43" s="122"/>
      <c r="P43" s="122"/>
      <c r="Q43" s="122"/>
      <c r="R43" s="122"/>
      <c r="S43" s="982" t="str">
        <f>IF(OR(I44="a",I44="as"),C43,IF(OR(I44="b",I44="bs"),C44,""))</f>
        <v/>
      </c>
      <c r="T43" s="982" t="str">
        <f>IF($D43="","",VLOOKUP($D43,'ž kvalifikacije žrebna lista'!$A$7:$R$38,14))</f>
        <v/>
      </c>
      <c r="V43" s="886">
        <v>37</v>
      </c>
      <c r="W43" s="620" t="str">
        <f>UPPER(IF($D43="","",VLOOKUP($D43,'ž kvalifikacije žrebna lista'!$A$7:$R$78,3)))</f>
        <v/>
      </c>
      <c r="X43" s="620" t="str">
        <f>PROPER(IF($D43="","",VLOOKUP($D43,'ž kvalifikacije žrebna lista'!$A$7:$R$78,4)))</f>
        <v/>
      </c>
      <c r="Y43" s="403" t="str">
        <f t="shared" si="4"/>
        <v/>
      </c>
      <c r="Z43" s="900" t="str">
        <f>IF($W43="","",IF(AND($R$65=1,$S43=$C43),3,IF(AND($R$65=2,$S43=$C43),2,IF(AND($R$65=3,$S43=$C43),1,""))))</f>
        <v/>
      </c>
      <c r="AA43" s="900" t="str">
        <f>IF($W43="","",IF(AND($R$65=1,$S$44=$S$43,$S$43=$C$43),3,IF(AND($R$65=2,$S$44=$S$43,$S$43=$C$43),2,IF(AND($R$65=3,$S$44=$S$43,$S$43=$C$43),1,""))))</f>
        <v/>
      </c>
      <c r="AB43" s="403" t="str">
        <f>IF($W43="","",IF(AND($R$65=1,$S$42=$S$44,$S$44=$S$43,$S$43=$C$43),3,IF(AND($R$65=2,$S$42=$S$44,$S$44=$S$43,$S$43=$C$43),2,IF(AND($R$65=3,$S$42=$S$44,$S$44=$S$43,$S$43=$C$43),1,""))))</f>
        <v/>
      </c>
      <c r="AC43" s="403"/>
      <c r="AD43" s="403"/>
      <c r="AE43" s="1007">
        <f t="shared" si="1"/>
        <v>0</v>
      </c>
      <c r="AG43" s="982" t="str">
        <f>IF($D43="","",VLOOKUP($D43,'m kvalifikacije žrebna lista'!$A$7:$R$38,14))</f>
        <v/>
      </c>
      <c r="AH43" s="1431">
        <v>37</v>
      </c>
      <c r="AI43" s="1431" t="str">
        <f>UPPER(IF($D43="","",VLOOKUP($D43,'ž kvalifikacije žrebna lista'!$A$7:$R$78,3)))</f>
        <v/>
      </c>
      <c r="AJ43" s="1431" t="str">
        <f>PROPER(IF($D43="","",VLOOKUP($D43,'ž kvalifikacije žrebna lista'!$A$7:$R$78,4)))</f>
        <v/>
      </c>
      <c r="AK43" s="1438" t="str">
        <f>IF($W$43="","",IF($S43&lt;&gt;$C43,"",IF(OR($J44="bb",$J44=""),"0",$T44)))</f>
        <v/>
      </c>
      <c r="AL43" s="1438" t="str">
        <f>IF($W$43="","",IF($S$44&lt;&gt;$C43,"",IF(OR($L$45="bb",$L$45=""),"0",$K$45)))</f>
        <v/>
      </c>
      <c r="AM43" s="1438" t="str">
        <f>IF($W$43="","",IF($S$42&lt;&gt;$C43,"",IF(OR($N$43="bb",$N$43=""),"0",$M$40)))</f>
        <v/>
      </c>
      <c r="AN43" s="1433" t="str">
        <f>IF($W43="","",IF(AND($R$65=1,$S$42=$S$44,$S$44=$S$43,$S$43=$C$43),0.3,IF(AND($R$65=2,$S$42=$S$44,$S$44=$S$43,$S$43=$C$43),0.2,IF(AND($R$65=3,$S$42=$S$44,$S$44=$S$43,$S$43=$C$43),0.1,"0"))))</f>
        <v/>
      </c>
      <c r="AO43" s="1433"/>
      <c r="AP43" s="1433"/>
      <c r="AQ43" s="1450">
        <f t="shared" si="2"/>
        <v>0</v>
      </c>
      <c r="AR43" s="1430"/>
      <c r="AS43" s="1431">
        <v>37</v>
      </c>
      <c r="AT43" s="1431" t="str">
        <f>UPPER(IF($D43="","",VLOOKUP($D43,'ž kvalifikacije žrebna lista'!$A$7:$R$78,3)))</f>
        <v/>
      </c>
      <c r="AU43" s="1431" t="str">
        <f>PROPER(IF($D43="","",VLOOKUP($D43,'ž kvalifikacije žrebna lista'!$A$7:$R$78,4)))</f>
        <v/>
      </c>
      <c r="AV43" s="1450">
        <f t="shared" si="3"/>
        <v>0</v>
      </c>
      <c r="AW43" s="1430"/>
    </row>
    <row r="44" spans="1:49" s="33" customFormat="1" ht="9.6" customHeight="1">
      <c r="A44" s="501" t="s">
        <v>40</v>
      </c>
      <c r="B44" s="101" t="str">
        <f>UPPER(IF($D44="","",VLOOKUP($D44,'ž kvalifikacije žrebna lista'!$A$7:$R$70,17)))</f>
        <v/>
      </c>
      <c r="C44" s="101" t="str">
        <f>UPPER(IF($D44="","",VLOOKUP($D44,'ž kvalifikacije žrebna lista'!$A$7:$R$70,2)))</f>
        <v/>
      </c>
      <c r="D44" s="102"/>
      <c r="E44" s="118" t="str">
        <f>UPPER(IF($D44="","",VLOOKUP($D44,'ž kvalifikacije žrebna lista'!$A$7:$R$70,3)))</f>
        <v/>
      </c>
      <c r="F44" s="118" t="str">
        <f>UPPER(IF($D44="","",VLOOKUP($D44,'ž kvalifikacije žrebna lista'!$A$7:$R$70,4)))</f>
        <v/>
      </c>
      <c r="G44" s="118"/>
      <c r="H44" s="118" t="str">
        <f>UPPER(IF($D44="","",VLOOKUP($D44,'ž kvalifikacije žrebna lista'!$A$7:$R$70,5)))</f>
        <v/>
      </c>
      <c r="I44" s="133"/>
      <c r="J44" s="1404"/>
      <c r="K44" s="115"/>
      <c r="L44" s="116" t="str">
        <f>UPPER(IF(OR(K44="a",K44="as"),J43,IF(OR(K44="b",K44="bs"),J45,)))</f>
        <v/>
      </c>
      <c r="M44" s="998">
        <f>IF(OR(K44="a",K44="as"),K43,IF(OR(K44="b",K44="bs"),K45,))</f>
        <v>0</v>
      </c>
      <c r="N44" s="122"/>
      <c r="O44" s="122"/>
      <c r="P44" s="122"/>
      <c r="Q44" s="122"/>
      <c r="R44" s="122"/>
      <c r="S44" s="982" t="str">
        <f>IF(OR(K44="a",K44="as"),S43,IF(OR(K44="b",K44="bs"),S45,""))</f>
        <v/>
      </c>
      <c r="T44" s="982" t="str">
        <f>IF($D44="","",VLOOKUP($D44,'ž kvalifikacije žrebna lista'!$A$7:$R$38,14))</f>
        <v/>
      </c>
      <c r="V44" s="620">
        <v>38</v>
      </c>
      <c r="W44" s="886" t="str">
        <f>UPPER(IF($D44="","",VLOOKUP($D44,'ž kvalifikacije žrebna lista'!$A$7:$R$78,3)))</f>
        <v/>
      </c>
      <c r="X44" s="886" t="str">
        <f>PROPER(IF($D44="","",VLOOKUP($D44,'ž kvalifikacije žrebna lista'!$A$7:$R$78,4)))</f>
        <v/>
      </c>
      <c r="Y44" s="888" t="str">
        <f t="shared" si="4"/>
        <v/>
      </c>
      <c r="Z44" s="902" t="str">
        <f>IF($W44="","",IF(AND($R$65=1,$S43=$C44),3,IF(AND($R$65=2,$S43=$C44),2,IF(AND($R$65=3,$S43=$C44),1,""))))</f>
        <v/>
      </c>
      <c r="AA44" s="902" t="str">
        <f>IF($W44="","",IF(AND($R$65=1,$S$44=$S$43,$S$43=$C$44),3,IF(AND($R$65=2,$S$44=$S$43,$S$43=$C$44),2,IF(AND($R$65=3,$S$44=$S$43,$S$43=$C$44),1,""))))</f>
        <v/>
      </c>
      <c r="AB44" s="888" t="str">
        <f>IF($W44="","",IF(AND($R$65=1,$S$42=$S$44,$S$44=$S$43,$S$43=$C$44),3,IF(AND($R$65=2,$S$42=$S$44,$S$44=$S$43,$S$43=$C$44),2,IF(AND($R$65=3,$S$42=$S$44,$S$44=$S$43,$S$43=$C$44),1,""))))</f>
        <v/>
      </c>
      <c r="AC44" s="888"/>
      <c r="AD44" s="888"/>
      <c r="AE44" s="1008">
        <f t="shared" si="1"/>
        <v>0</v>
      </c>
      <c r="AG44" s="982" t="str">
        <f>IF($D44="","",VLOOKUP($D44,'m kvalifikacije žrebna lista'!$A$7:$R$38,14))</f>
        <v/>
      </c>
      <c r="AH44" s="1431">
        <v>38</v>
      </c>
      <c r="AI44" s="1431" t="str">
        <f>UPPER(IF($D44="","",VLOOKUP($D44,'ž kvalifikacije žrebna lista'!$A$7:$R$78,3)))</f>
        <v/>
      </c>
      <c r="AJ44" s="1431" t="str">
        <f>PROPER(IF($D44="","",VLOOKUP($D44,'ž kvalifikacije žrebna lista'!$A$7:$R$78,4)))</f>
        <v/>
      </c>
      <c r="AK44" s="1438" t="str">
        <f>IF($W$44="","",IF($S43&lt;&gt;$C44,"",IF(OR($J44="bb",$J44=""),"0",$T43)))</f>
        <v/>
      </c>
      <c r="AL44" s="1438" t="str">
        <f>IF($W$44="","",IF($S$44&lt;&gt;$C44,"",IF(OR($L$45="bb",$L$45=""),"0",$K$45)))</f>
        <v/>
      </c>
      <c r="AM44" s="1438" t="str">
        <f>IF($W$44="","",IF($S$42&lt;&gt;$C44,"",IF(OR($N$43="bb",$N$43=""),"0",$M$40)))</f>
        <v/>
      </c>
      <c r="AN44" s="1433" t="str">
        <f>IF($W44="","",IF(AND($R$65=1,$S$42=$S$44,$S$44=$S$43,$S$43=$C$44),0.3,IF(AND($R$65=2,$S$42=$S$44,$S$44=$S$43,$S$43=$C$44),0.2,IF(AND($R$65=3,$S$42=$S$44,$S$44=$S$43,$S$43=$C$44),0.1,"0"))))</f>
        <v/>
      </c>
      <c r="AO44" s="1433"/>
      <c r="AP44" s="1433"/>
      <c r="AQ44" s="1450">
        <f t="shared" si="2"/>
        <v>0</v>
      </c>
      <c r="AR44" s="1430"/>
      <c r="AS44" s="1431">
        <v>38</v>
      </c>
      <c r="AT44" s="1431" t="str">
        <f>UPPER(IF($D44="","",VLOOKUP($D44,'ž kvalifikacije žrebna lista'!$A$7:$R$78,3)))</f>
        <v/>
      </c>
      <c r="AU44" s="1431" t="str">
        <f>PROPER(IF($D44="","",VLOOKUP($D44,'ž kvalifikacije žrebna lista'!$A$7:$R$78,4)))</f>
        <v/>
      </c>
      <c r="AV44" s="1450">
        <f t="shared" si="3"/>
        <v>0</v>
      </c>
      <c r="AW44" s="1430"/>
    </row>
    <row r="45" spans="1:49" s="33" customFormat="1" ht="9.6" customHeight="1">
      <c r="A45" s="504" t="s">
        <v>41</v>
      </c>
      <c r="B45" s="101" t="str">
        <f>UPPER(IF($D45="","",VLOOKUP($D45,'ž kvalifikacije žrebna lista'!$A$7:$R$70,17)))</f>
        <v/>
      </c>
      <c r="C45" s="101" t="str">
        <f>UPPER(IF($D45="","",VLOOKUP($D45,'ž kvalifikacije žrebna lista'!$A$7:$R$70,2)))</f>
        <v/>
      </c>
      <c r="D45" s="102"/>
      <c r="E45" s="118" t="str">
        <f>UPPER(IF($D45="","",VLOOKUP($D45,'ž kvalifikacije žrebna lista'!$A$7:$R$70,3)))</f>
        <v/>
      </c>
      <c r="F45" s="118" t="str">
        <f>UPPER(IF($D45="","",VLOOKUP($D45,'ž kvalifikacije žrebna lista'!$A$7:$R$70,4)))</f>
        <v/>
      </c>
      <c r="G45" s="118"/>
      <c r="H45" s="118" t="str">
        <f>UPPER(IF($D45="","",VLOOKUP($D45,'ž kvalifikacije žrebna lista'!$A$7:$R$70,5)))</f>
        <v/>
      </c>
      <c r="I45" s="132"/>
      <c r="J45" s="116" t="str">
        <f>UPPER(IF(OR(I46="a",I46="as"),E45,IF(OR(I46="b",I46="bs"),E46,)))</f>
        <v/>
      </c>
      <c r="K45" s="996">
        <f>IF(OR(I46="a",I46="as"),T45,IF(OR(I46="b",I46="bs"),T46,))</f>
        <v>0</v>
      </c>
      <c r="L45" s="1404"/>
      <c r="M45" s="937"/>
      <c r="N45" s="122"/>
      <c r="O45" s="122"/>
      <c r="P45" s="122"/>
      <c r="Q45" s="122"/>
      <c r="R45" s="122"/>
      <c r="S45" s="982" t="str">
        <f>IF(OR(I46="a",I46="as"),C45,IF(OR(I46="b",I46="bs"),C46,""))</f>
        <v/>
      </c>
      <c r="T45" s="982" t="str">
        <f>IF($D45="","",VLOOKUP($D45,'ž kvalifikacije žrebna lista'!$A$7:$R$38,14))</f>
        <v/>
      </c>
      <c r="V45" s="620">
        <v>39</v>
      </c>
      <c r="W45" s="620" t="str">
        <f>UPPER(IF($D45="","",VLOOKUP($D45,'ž kvalifikacije žrebna lista'!$A$7:$R$78,3)))</f>
        <v/>
      </c>
      <c r="X45" s="620" t="str">
        <f>PROPER(IF($D45="","",VLOOKUP($D45,'ž kvalifikacije žrebna lista'!$A$7:$R$78,4)))</f>
        <v/>
      </c>
      <c r="Y45" s="403" t="str">
        <f t="shared" si="4"/>
        <v/>
      </c>
      <c r="Z45" s="900" t="str">
        <f>IF($W45="","",IF(AND($R$65=1,$S45=$C45),3,IF(AND($R$65=2,$S45=$C45),2,IF(AND($R$65=3,$S45=$C45),1,""))))</f>
        <v/>
      </c>
      <c r="AA45" s="900" t="str">
        <f>IF($W45="","",IF(AND($R$65=1,$S$44=$S$45,$S$45=$C$45),3,IF(AND($R$65=2,$S$44=$S$45,$S$45=$C$45),2,IF(AND($R$65=3,$S$44=$S$45,$S$45=$C$45),1,""))))</f>
        <v/>
      </c>
      <c r="AB45" s="403" t="str">
        <f>IF($W45="","",IF(AND($R$65=1,$S$42=$S$44,$S$44=$S$45,$S$45=$C$45),3,IF(AND($R$65=2,$S$42=$S$44,$S$44=$S$45,$S$45=$C$45),2,IF(AND($R$65=3,$S$42=$S$44,$S$44=$S$45,$S$45=$C$45),1,""))))</f>
        <v/>
      </c>
      <c r="AC45" s="403"/>
      <c r="AD45" s="403"/>
      <c r="AE45" s="1007">
        <f t="shared" si="1"/>
        <v>0</v>
      </c>
      <c r="AG45" s="982" t="str">
        <f>IF($D45="","",VLOOKUP($D45,'m kvalifikacije žrebna lista'!$A$7:$R$38,14))</f>
        <v/>
      </c>
      <c r="AH45" s="1431">
        <v>39</v>
      </c>
      <c r="AI45" s="1431" t="str">
        <f>UPPER(IF($D45="","",VLOOKUP($D45,'ž kvalifikacije žrebna lista'!$A$7:$R$78,3)))</f>
        <v/>
      </c>
      <c r="AJ45" s="1431" t="str">
        <f>PROPER(IF($D45="","",VLOOKUP($D45,'ž kvalifikacije žrebna lista'!$A$7:$R$78,4)))</f>
        <v/>
      </c>
      <c r="AK45" s="1438" t="str">
        <f>IF($W$45="","",IF($S45&lt;&gt;$C45,"",IF(OR($J46="bb",$J46=""),"0",$T46)))</f>
        <v/>
      </c>
      <c r="AL45" s="1438" t="str">
        <f>IF($W$45="","",IF($S$44&lt;&gt;$C45,"",IF(OR($L$45="bb",$L$45=""),"0",$K$43)))</f>
        <v/>
      </c>
      <c r="AM45" s="1438" t="str">
        <f>IF($W$45="","",IF($S$42&lt;&gt;$C45,"",IF(OR($N$43="bb",$N$43=""),"0",$M$40)))</f>
        <v/>
      </c>
      <c r="AN45" s="1433" t="str">
        <f>IF($W45="","",IF(AND($R$65=1,$S$42=$S$44,$S$44=$S$45,$S$45=$C$45),0.3,IF(AND($R$65=2,$S$42=$S$44,$S$44=$S$45,$S$45=$C$45),0.2,IF(AND($R$65=3,$S$42=$S$44,$S$44=$S$45,$S$45=$C$45),0.1,"0"))))</f>
        <v/>
      </c>
      <c r="AO45" s="1433"/>
      <c r="AP45" s="1433"/>
      <c r="AQ45" s="1450">
        <f t="shared" si="2"/>
        <v>0</v>
      </c>
      <c r="AR45" s="1430"/>
      <c r="AS45" s="1431">
        <v>39</v>
      </c>
      <c r="AT45" s="1431" t="str">
        <f>UPPER(IF($D45="","",VLOOKUP($D45,'ž kvalifikacije žrebna lista'!$A$7:$R$78,3)))</f>
        <v/>
      </c>
      <c r="AU45" s="1431" t="str">
        <f>PROPER(IF($D45="","",VLOOKUP($D45,'ž kvalifikacije žrebna lista'!$A$7:$R$78,4)))</f>
        <v/>
      </c>
      <c r="AV45" s="1450">
        <f t="shared" si="3"/>
        <v>0</v>
      </c>
      <c r="AW45" s="1430"/>
    </row>
    <row r="46" spans="1:49" s="33" customFormat="1" ht="9.6" customHeight="1">
      <c r="A46" s="501" t="s">
        <v>42</v>
      </c>
      <c r="B46" s="101" t="str">
        <f>UPPER(IF($D46="","",VLOOKUP($D46,'ž kvalifikacije žrebna lista'!$A$7:$R$70,17)))</f>
        <v/>
      </c>
      <c r="C46" s="101" t="str">
        <f>UPPER(IF($D46="","",VLOOKUP($D46,'ž kvalifikacije žrebna lista'!$A$7:$R$70,2)))</f>
        <v/>
      </c>
      <c r="D46" s="102"/>
      <c r="E46" s="118" t="str">
        <f>UPPER(IF($D46="","",VLOOKUP($D46,'ž kvalifikacije žrebna lista'!$A$7:$R$70,3)))</f>
        <v/>
      </c>
      <c r="F46" s="118" t="str">
        <f>UPPER(IF($D46="","",VLOOKUP($D46,'ž kvalifikacije žrebna lista'!$A$7:$R$70,4)))</f>
        <v/>
      </c>
      <c r="G46" s="118"/>
      <c r="H46" s="118" t="str">
        <f>UPPER(IF($D46="","",VLOOKUP($D46,'ž kvalifikacije žrebna lista'!$A$7:$R$70,5)))</f>
        <v/>
      </c>
      <c r="I46" s="133"/>
      <c r="J46" s="1404"/>
      <c r="K46" s="937"/>
      <c r="L46" s="122"/>
      <c r="M46" s="999"/>
      <c r="N46" s="122"/>
      <c r="O46" s="122"/>
      <c r="P46" s="122"/>
      <c r="Q46" s="122"/>
      <c r="R46" s="122"/>
      <c r="S46" s="982"/>
      <c r="T46" s="982" t="str">
        <f>IF($D46="","",VLOOKUP($D46,'ž kvalifikacije žrebna lista'!$A$7:$R$38,14))</f>
        <v/>
      </c>
      <c r="V46" s="886">
        <v>40</v>
      </c>
      <c r="W46" s="886" t="str">
        <f>UPPER(IF($D46="","",VLOOKUP($D46,'ž kvalifikacije žrebna lista'!$A$7:$R$78,3)))</f>
        <v/>
      </c>
      <c r="X46" s="886" t="str">
        <f>PROPER(IF($D46="","",VLOOKUP($D46,'ž kvalifikacije žrebna lista'!$A$7:$R$78,4)))</f>
        <v/>
      </c>
      <c r="Y46" s="888" t="str">
        <f t="shared" si="4"/>
        <v/>
      </c>
      <c r="Z46" s="902" t="str">
        <f>IF($W46="","",IF(AND($R$65=1,$S45=$C46),3,IF(AND($R$65=2,$S45=$C46),2,IF(AND($R$65=3,$S45=$C46),1,""))))</f>
        <v/>
      </c>
      <c r="AA46" s="902" t="str">
        <f>IF($W46="","",IF(AND($R$65=1,$S$44=$S$45,$S$45=$C$46),3,IF(AND($R$65=2,$S$44=$S$45,$S$45=$C$46),2,IF(AND($R$65=3,$S$44=$S$45,$S$45=$C$46),1,""))))</f>
        <v/>
      </c>
      <c r="AB46" s="888" t="str">
        <f>IF($W46="","",IF(AND($R$65=1,$S$42=$S$44,$S$44=$S$45,$S$45=$C$46),3,IF(AND($R$65=2,$S$42=$S$44,$S$44=$S$45,$S$45=$C$46),2,IF(AND($R$65=3,$S$42=$S$44,$S$44=$S$45,$S$45=$C$46),1,""))))</f>
        <v/>
      </c>
      <c r="AC46" s="888"/>
      <c r="AD46" s="888"/>
      <c r="AE46" s="1008">
        <f t="shared" si="1"/>
        <v>0</v>
      </c>
      <c r="AG46" s="982" t="str">
        <f>IF($D46="","",VLOOKUP($D46,'m kvalifikacije žrebna lista'!$A$7:$R$38,14))</f>
        <v/>
      </c>
      <c r="AH46" s="1431">
        <v>40</v>
      </c>
      <c r="AI46" s="1431" t="str">
        <f>UPPER(IF($D46="","",VLOOKUP($D46,'ž kvalifikacije žrebna lista'!$A$7:$R$78,3)))</f>
        <v/>
      </c>
      <c r="AJ46" s="1431" t="str">
        <f>PROPER(IF($D46="","",VLOOKUP($D46,'ž kvalifikacije žrebna lista'!$A$7:$R$78,4)))</f>
        <v/>
      </c>
      <c r="AK46" s="1438" t="str">
        <f>IF($W$46="","",IF($S45&lt;&gt;$C46,"",IF(OR($J46="bb",$J46=""),"0",$T45)))</f>
        <v/>
      </c>
      <c r="AL46" s="1438" t="str">
        <f>IF($W$46="","",IF($S$44&lt;&gt;$C46,"",IF(OR($L$45="bb",$L$45=""),"0",$K$43)))</f>
        <v/>
      </c>
      <c r="AM46" s="1438" t="str">
        <f>IF($W$46="","",IF($S$42&lt;&gt;$C46,"",IF(OR($N$43="bb",$N$43=""),"0",$M$40)))</f>
        <v/>
      </c>
      <c r="AN46" s="1433" t="str">
        <f>IF($W46="","",IF(AND($R$65=1,$S$42=$S$44,$S$44=$S$45,$S$45=$C$46),0.3,IF(AND($R$65=2,$S$42=$S$44,$S$44=$S$45,$S$45=$C$46),0.2,IF(AND($R$65=3,$S$42=$S$44,$S$44=$S$45,$S$45=$C$46),0.1,"0"))))</f>
        <v/>
      </c>
      <c r="AO46" s="1433"/>
      <c r="AP46" s="1433"/>
      <c r="AQ46" s="1450">
        <f t="shared" si="2"/>
        <v>0</v>
      </c>
      <c r="AR46" s="1430"/>
      <c r="AS46" s="1431">
        <v>40</v>
      </c>
      <c r="AT46" s="1431" t="str">
        <f>UPPER(IF($D46="","",VLOOKUP($D46,'ž kvalifikacije žrebna lista'!$A$7:$R$78,3)))</f>
        <v/>
      </c>
      <c r="AU46" s="1431" t="str">
        <f>PROPER(IF($D46="","",VLOOKUP($D46,'ž kvalifikacije žrebna lista'!$A$7:$R$78,4)))</f>
        <v/>
      </c>
      <c r="AV46" s="1450">
        <f t="shared" si="3"/>
        <v>0</v>
      </c>
      <c r="AW46" s="1430"/>
    </row>
    <row r="47" spans="1:49" s="33" customFormat="1" ht="9.6" customHeight="1">
      <c r="A47" s="500" t="s">
        <v>43</v>
      </c>
      <c r="B47" s="103" t="str">
        <f>UPPER(IF($D47="","",VLOOKUP($D47,'ž kvalifikacije žrebna lista'!$A$7:$R$70,17)))</f>
        <v/>
      </c>
      <c r="C47" s="103" t="str">
        <f>UPPER(IF($D47="","",VLOOKUP($D47,'ž kvalifikacije žrebna lista'!$A$7:$R$70,2)))</f>
        <v/>
      </c>
      <c r="D47" s="102"/>
      <c r="E47" s="103" t="str">
        <f>UPPER(IF($D47="","",VLOOKUP($D47,'ž kvalifikacije žrebna lista'!$A$7:$R$70,3)))</f>
        <v/>
      </c>
      <c r="F47" s="103" t="str">
        <f>UPPER(IF($D47="","",VLOOKUP($D47,'ž kvalifikacije žrebna lista'!$A$7:$R$70,4)))</f>
        <v/>
      </c>
      <c r="G47" s="103"/>
      <c r="H47" s="103" t="str">
        <f>UPPER(IF($D47="","",VLOOKUP($D47,'ž kvalifikacije žrebna lista'!$A$7:$R$70,5)))</f>
        <v/>
      </c>
      <c r="I47" s="132"/>
      <c r="J47" s="116" t="str">
        <f>UPPER(IF(OR(I48="a",I48="as"),E47,IF(OR(I48="b",I48="bs"),E48,)))</f>
        <v/>
      </c>
      <c r="K47" s="994">
        <f>IF(OR(I48="a",I48="as"),T47,IF(OR(I48="b",I48="bs"),T48,))</f>
        <v>0</v>
      </c>
      <c r="L47" s="122"/>
      <c r="M47" s="937"/>
      <c r="N47" s="122"/>
      <c r="O47" s="122"/>
      <c r="P47" s="122"/>
      <c r="Q47" s="122"/>
      <c r="R47" s="122"/>
      <c r="S47" s="982" t="str">
        <f>IF(OR(I48="a",I48="as"),C47,IF(OR(I48="b",I48="bs"),C48,""))</f>
        <v/>
      </c>
      <c r="T47" s="982" t="str">
        <f>IF($D47="","",VLOOKUP($D47,'ž kvalifikacije žrebna lista'!$A$7:$R$38,14))</f>
        <v/>
      </c>
      <c r="V47" s="620">
        <v>41</v>
      </c>
      <c r="W47" s="620" t="str">
        <f>UPPER(IF($D47="","",VLOOKUP($D47,'ž kvalifikacije žrebna lista'!$A$7:$R$78,3)))</f>
        <v/>
      </c>
      <c r="X47" s="620" t="str">
        <f>PROPER(IF($D47="","",VLOOKUP($D47,'ž kvalifikacije žrebna lista'!$A$7:$R$78,4)))</f>
        <v/>
      </c>
      <c r="Y47" s="403" t="str">
        <f t="shared" si="4"/>
        <v/>
      </c>
      <c r="Z47" s="900" t="str">
        <f>IF($W47="","",IF(AND($R$65=1,$S47=$C47),3,IF(AND($R$65=2,$S47=$C47),2,IF(AND($R$65=3,$S47=$C47),1,""))))</f>
        <v/>
      </c>
      <c r="AA47" s="900" t="str">
        <f>IF($W47="","",IF(AND($R$65=1,$S$48=$S$47,$S$47=$C$47),3,IF(AND($R$65=2,$S$48=$S$47,$S$47=$C$47),2,IF(AND($R$65=3,$S$48=$S$47,$S$47=$C$47),1,""))))</f>
        <v/>
      </c>
      <c r="AB47" s="403" t="str">
        <f>IF($W47="","",IF(AND($R$65=1,$S$50=$S$48,$S$48=$S$47,$S$47=$C$47),3,IF(AND($R$65=2,$S$50=$S$48,$S$48=$S$47,$S$47=$C$47),2,IF(AND($R$65=3,$S$50=$S$48,$S$48=$S$47,$S$47=$C$47),1,""))))</f>
        <v/>
      </c>
      <c r="AC47" s="403"/>
      <c r="AD47" s="403"/>
      <c r="AE47" s="1007">
        <f t="shared" si="1"/>
        <v>0</v>
      </c>
      <c r="AG47" s="982" t="str">
        <f>IF($D47="","",VLOOKUP($D47,'m kvalifikacije žrebna lista'!$A$7:$R$38,14))</f>
        <v/>
      </c>
      <c r="AH47" s="1431">
        <v>41</v>
      </c>
      <c r="AI47" s="1431" t="str">
        <f>UPPER(IF($D47="","",VLOOKUP($D47,'ž kvalifikacije žrebna lista'!$A$7:$R$78,3)))</f>
        <v/>
      </c>
      <c r="AJ47" s="1431" t="str">
        <f>PROPER(IF($D47="","",VLOOKUP($D47,'ž kvalifikacije žrebna lista'!$A$7:$R$78,4)))</f>
        <v/>
      </c>
      <c r="AK47" s="1438" t="str">
        <f>IF($W$47="","",IF($S47&lt;&gt;$C47,"",IF(OR($J48="bb",$J48=""),"0",$T48)))</f>
        <v/>
      </c>
      <c r="AL47" s="1438" t="str">
        <f>IF($W$47="","",IF($S$48&lt;&gt;$C47,"",IF(OR($L$49="bb",$L$49=""),"0",$K$49)))</f>
        <v/>
      </c>
      <c r="AM47" s="1438" t="str">
        <f>IF($W$47="","",IF($S$50&lt;&gt;$C47,"",IF(OR($N$51="bb",$N$51=""),"0",$M$52)))</f>
        <v/>
      </c>
      <c r="AN47" s="1433" t="str">
        <f>IF($W47="","",IF(AND($R$65=1,$S$50=$S$48,$S$48=$S$47,$S$47=$C$47),0.3,IF(AND($R$65=2,$S$50=$S$48,$S$48=$S$47,$S$47=$C$47),0.2,IF(AND($R$65=3,$S$50=$S$48,$S$48=$S$47,$S$47=$C$47),0.1,"0"))))</f>
        <v/>
      </c>
      <c r="AO47" s="1433"/>
      <c r="AP47" s="1433"/>
      <c r="AQ47" s="1450">
        <f t="shared" si="2"/>
        <v>0</v>
      </c>
      <c r="AR47" s="1430"/>
      <c r="AS47" s="1431">
        <v>41</v>
      </c>
      <c r="AT47" s="1431" t="str">
        <f>UPPER(IF($D47="","",VLOOKUP($D47,'ž kvalifikacije žrebna lista'!$A$7:$R$78,3)))</f>
        <v/>
      </c>
      <c r="AU47" s="1431" t="str">
        <f>PROPER(IF($D47="","",VLOOKUP($D47,'ž kvalifikacije žrebna lista'!$A$7:$R$78,4)))</f>
        <v/>
      </c>
      <c r="AV47" s="1450">
        <f t="shared" si="3"/>
        <v>0</v>
      </c>
      <c r="AW47" s="1430"/>
    </row>
    <row r="48" spans="1:49" s="33" customFormat="1" ht="9.6" customHeight="1">
      <c r="A48" s="504" t="s">
        <v>44</v>
      </c>
      <c r="B48" s="101" t="str">
        <f>UPPER(IF($D48="","",VLOOKUP($D48,'ž kvalifikacije žrebna lista'!$A$7:$R$70,17)))</f>
        <v/>
      </c>
      <c r="C48" s="101" t="str">
        <f>UPPER(IF($D48="","",VLOOKUP($D48,'ž kvalifikacije žrebna lista'!$A$7:$R$70,2)))</f>
        <v/>
      </c>
      <c r="D48" s="102"/>
      <c r="E48" s="118" t="str">
        <f>UPPER(IF($D48="","",VLOOKUP($D48,'ž kvalifikacije žrebna lista'!$A$7:$R$70,3)))</f>
        <v/>
      </c>
      <c r="F48" s="118" t="str">
        <f>UPPER(IF($D48="","",VLOOKUP($D48,'ž kvalifikacije žrebna lista'!$A$7:$R$70,4)))</f>
        <v/>
      </c>
      <c r="G48" s="118"/>
      <c r="H48" s="118" t="str">
        <f>UPPER(IF($D48="","",VLOOKUP($D48,'ž kvalifikacije žrebna lista'!$A$7:$R$70,5)))</f>
        <v/>
      </c>
      <c r="I48" s="133"/>
      <c r="J48" s="1404"/>
      <c r="K48" s="115"/>
      <c r="L48" s="116" t="str">
        <f>UPPER(IF(OR(K48="a",K48="as"),J47,IF(OR(K48="b",K48="bs"),J49,)))</f>
        <v/>
      </c>
      <c r="M48" s="994">
        <f>IF(OR(K48="a",K48="as"),K47,IF(OR(K48="b",K48="bs"),K49,))</f>
        <v>0</v>
      </c>
      <c r="N48" s="122"/>
      <c r="O48" s="122"/>
      <c r="P48" s="122"/>
      <c r="Q48" s="122"/>
      <c r="R48" s="122"/>
      <c r="S48" s="982" t="str">
        <f>IF(OR(K48="a",K48="as"),S47,IF(OR(K48="b",K48="bs"),S49,""))</f>
        <v/>
      </c>
      <c r="T48" s="982" t="str">
        <f>IF($D48="","",VLOOKUP($D48,'ž kvalifikacije žrebna lista'!$A$7:$R$38,14))</f>
        <v/>
      </c>
      <c r="V48" s="620">
        <v>42</v>
      </c>
      <c r="W48" s="886" t="str">
        <f>UPPER(IF($D48="","",VLOOKUP($D48,'ž kvalifikacije žrebna lista'!$A$7:$R$78,3)))</f>
        <v/>
      </c>
      <c r="X48" s="886" t="str">
        <f>PROPER(IF($D48="","",VLOOKUP($D48,'ž kvalifikacije žrebna lista'!$A$7:$R$78,4)))</f>
        <v/>
      </c>
      <c r="Y48" s="888" t="str">
        <f t="shared" si="4"/>
        <v/>
      </c>
      <c r="Z48" s="902" t="str">
        <f>IF($W48="","",IF(AND($R$65=1,$S47=$C48),3,IF(AND($R$65=2,$S47=$C48),2,IF(AND($R$65=3,$S47=$C48),1,""))))</f>
        <v/>
      </c>
      <c r="AA48" s="902" t="str">
        <f>IF($W48="","",IF(AND($R$65=1,$S$48=$S$47,$S$47=$C$48),3,IF(AND($R$65=2,$S$48=$S$47,$S$47=$C$48),2,IF(AND($R$65=3,$S$48=$S$47,$S$47=$C$48),1,""))))</f>
        <v/>
      </c>
      <c r="AB48" s="888" t="str">
        <f>IF($W48="","",IF(AND($R$65=1,$S$50=$S$48,$S$48=$S$47,$S$47=$C$48),3,IF(AND($R$65=2,$S$50=$S$48,$S$48=$S$47,$S$47=$C$48),2,IF(AND($R$65=3,$S$50=$S$48,$S$48=$S$47,$S$47=$C$48),1,""))))</f>
        <v/>
      </c>
      <c r="AC48" s="888"/>
      <c r="AD48" s="888"/>
      <c r="AE48" s="1008">
        <f t="shared" si="1"/>
        <v>0</v>
      </c>
      <c r="AG48" s="982" t="str">
        <f>IF($D48="","",VLOOKUP($D48,'m kvalifikacije žrebna lista'!$A$7:$R$38,14))</f>
        <v/>
      </c>
      <c r="AH48" s="1431">
        <v>42</v>
      </c>
      <c r="AI48" s="1431" t="str">
        <f>UPPER(IF($D48="","",VLOOKUP($D48,'ž kvalifikacije žrebna lista'!$A$7:$R$78,3)))</f>
        <v/>
      </c>
      <c r="AJ48" s="1431" t="str">
        <f>PROPER(IF($D48="","",VLOOKUP($D48,'ž kvalifikacije žrebna lista'!$A$7:$R$78,4)))</f>
        <v/>
      </c>
      <c r="AK48" s="1438" t="str">
        <f>IF($W$48="","",IF($S47&lt;&gt;$C48,"",IF(OR($J48="bb",$J48=""),"0",$T47)))</f>
        <v/>
      </c>
      <c r="AL48" s="1438" t="str">
        <f>IF($W$48="","",IF($S$48&lt;&gt;$C48,"",IF(OR($L$49="bb",$L$49=""),"0",$K$49)))</f>
        <v/>
      </c>
      <c r="AM48" s="1438" t="str">
        <f>IF($W$48="","",IF($S$50&lt;&gt;$C48,"",IF(OR($N$51="bb",$N$51=""),"0",$M$52)))</f>
        <v/>
      </c>
      <c r="AN48" s="1433" t="str">
        <f>IF($W48="","",IF(AND($R$65=1,$S$50=$S$48,$S$48=$S$47,$S$47=$C$48),0.3,IF(AND($R$65=2,$S$50=$S$48,$S$48=$S$47,$S$47=$C$48),0.2,IF(AND($R$65=3,$S$50=$S$48,$S$48=$S$47,$S$47=$C$48),0.1,"0"))))</f>
        <v/>
      </c>
      <c r="AO48" s="1433"/>
      <c r="AP48" s="1433"/>
      <c r="AQ48" s="1450">
        <f t="shared" si="2"/>
        <v>0</v>
      </c>
      <c r="AR48" s="1430"/>
      <c r="AS48" s="1431">
        <v>42</v>
      </c>
      <c r="AT48" s="1431" t="str">
        <f>UPPER(IF($D48="","",VLOOKUP($D48,'ž kvalifikacije žrebna lista'!$A$7:$R$78,3)))</f>
        <v/>
      </c>
      <c r="AU48" s="1431" t="str">
        <f>PROPER(IF($D48="","",VLOOKUP($D48,'ž kvalifikacije žrebna lista'!$A$7:$R$78,4)))</f>
        <v/>
      </c>
      <c r="AV48" s="1450">
        <f t="shared" si="3"/>
        <v>0</v>
      </c>
      <c r="AW48" s="1430"/>
    </row>
    <row r="49" spans="1:49" s="33" customFormat="1" ht="9.6" customHeight="1">
      <c r="A49" s="501" t="s">
        <v>45</v>
      </c>
      <c r="B49" s="101" t="str">
        <f>UPPER(IF($D49="","",VLOOKUP($D49,'ž kvalifikacije žrebna lista'!$A$7:$R$70,17)))</f>
        <v/>
      </c>
      <c r="C49" s="101" t="str">
        <f>UPPER(IF($D49="","",VLOOKUP($D49,'ž kvalifikacije žrebna lista'!$A$7:$R$70,2)))</f>
        <v/>
      </c>
      <c r="D49" s="102"/>
      <c r="E49" s="118" t="str">
        <f>UPPER(IF($D49="","",VLOOKUP($D49,'ž kvalifikacije žrebna lista'!$A$7:$R$70,3)))</f>
        <v/>
      </c>
      <c r="F49" s="118" t="str">
        <f>UPPER(IF($D49="","",VLOOKUP($D49,'ž kvalifikacije žrebna lista'!$A$7:$R$70,4)))</f>
        <v/>
      </c>
      <c r="G49" s="118"/>
      <c r="H49" s="118" t="str">
        <f>UPPER(IF($D49="","",VLOOKUP($D49,'ž kvalifikacije žrebna lista'!$A$7:$R$70,5)))</f>
        <v/>
      </c>
      <c r="I49" s="132"/>
      <c r="J49" s="116" t="str">
        <f>UPPER(IF(OR(I50="a",I50="as"),E49,IF(OR(I50="b",I50="bs"),E50,)))</f>
        <v/>
      </c>
      <c r="K49" s="995">
        <f>IF(OR(I50="a",I50="as"),T49,IF(OR(I50="b",I50="bs"),T50,))</f>
        <v>0</v>
      </c>
      <c r="L49" s="1404"/>
      <c r="M49" s="936"/>
      <c r="N49" s="122"/>
      <c r="O49" s="122"/>
      <c r="P49" s="122"/>
      <c r="Q49" s="122"/>
      <c r="R49" s="122"/>
      <c r="S49" s="982" t="str">
        <f>IF(OR(I50="a",I50="as"),C49,IF(OR(I50="b",I50="bs"),C50,""))</f>
        <v/>
      </c>
      <c r="T49" s="982" t="str">
        <f>IF($D49="","",VLOOKUP($D49,'ž kvalifikacije žrebna lista'!$A$7:$R$38,14))</f>
        <v/>
      </c>
      <c r="V49" s="886">
        <v>43</v>
      </c>
      <c r="W49" s="620" t="str">
        <f>UPPER(IF($D49="","",VLOOKUP($D49,'ž kvalifikacije žrebna lista'!$A$7:$R$78,3)))</f>
        <v/>
      </c>
      <c r="X49" s="620" t="str">
        <f>PROPER(IF($D49="","",VLOOKUP($D49,'ž kvalifikacije žrebna lista'!$A$7:$R$78,4)))</f>
        <v/>
      </c>
      <c r="Y49" s="403" t="str">
        <f t="shared" si="4"/>
        <v/>
      </c>
      <c r="Z49" s="900" t="str">
        <f>IF($W49="","",IF(AND($R$65=1,$S49=$C49),3,IF(AND($R$65=2,$S49=$C49),2,IF(AND($R$65=3,$S49=$C49),1,""))))</f>
        <v/>
      </c>
      <c r="AA49" s="900" t="str">
        <f>IF($W49="","",IF(AND($R$65=1,$S$48=$S$49,$S$49=$C$49),3,IF(AND($R$65=2,$S$48=$S$49,$S$49=$C$49),2,IF(AND($R$65=3,$S$48=$S$49,$S$49=$C$49),1,""))))</f>
        <v/>
      </c>
      <c r="AB49" s="403" t="str">
        <f>IF($W49="","",IF(AND($R$65=1,$S$50=$S$48,$S$48=$S$49,$S$49=$C$49),3,IF(AND($R$65=2,$S$50=$S$48,$S$48=$S$49,$S$49=$C$49),2,IF(AND($R$65=3,$S$50=$S$48,$S$48=$S$49,$S$49=$C$49),1,""))))</f>
        <v/>
      </c>
      <c r="AC49" s="403"/>
      <c r="AD49" s="403"/>
      <c r="AE49" s="1007">
        <f t="shared" si="1"/>
        <v>0</v>
      </c>
      <c r="AG49" s="982" t="str">
        <f>IF($D49="","",VLOOKUP($D49,'m kvalifikacije žrebna lista'!$A$7:$R$38,14))</f>
        <v/>
      </c>
      <c r="AH49" s="1431">
        <v>43</v>
      </c>
      <c r="AI49" s="1431" t="str">
        <f>UPPER(IF($D49="","",VLOOKUP($D49,'ž kvalifikacije žrebna lista'!$A$7:$R$78,3)))</f>
        <v/>
      </c>
      <c r="AJ49" s="1431" t="str">
        <f>PROPER(IF($D49="","",VLOOKUP($D49,'ž kvalifikacije žrebna lista'!$A$7:$R$78,4)))</f>
        <v/>
      </c>
      <c r="AK49" s="1438" t="str">
        <f>IF($W$49="","",IF($S49&lt;&gt;$C49,"",IF(OR($J50="bb",$J50=""),"0",$T50)))</f>
        <v/>
      </c>
      <c r="AL49" s="1438" t="str">
        <f>IF($W$49="","",IF($S$48&lt;&gt;$C49,"",IF(OR($L$49="bb",$L$49=""),"0",$K$47)))</f>
        <v/>
      </c>
      <c r="AM49" s="1438" t="str">
        <f>IF($W$49="","",IF($S$50&lt;&gt;$C49,"",IF(OR($N$51="bb",$N$51=""),"0",$M$52)))</f>
        <v/>
      </c>
      <c r="AN49" s="1433" t="str">
        <f>IF($W49="","",IF(AND($R$65=1,$S$50=$S$48,$S$48=$S$49,$S$49=$C$49),0.3,IF(AND($R$65=2,$S$50=$S$48,$S$48=$S$49,$S$49=$C$49),0.2,IF(AND($R$65=3,$S$50=$S$48,$S$48=$S$49,$S$97=$C$49),0.1,"0"))))</f>
        <v/>
      </c>
      <c r="AO49" s="1433"/>
      <c r="AP49" s="1433"/>
      <c r="AQ49" s="1450">
        <f t="shared" si="2"/>
        <v>0</v>
      </c>
      <c r="AR49" s="1430"/>
      <c r="AS49" s="1431">
        <v>43</v>
      </c>
      <c r="AT49" s="1431" t="str">
        <f>UPPER(IF($D49="","",VLOOKUP($D49,'ž kvalifikacije žrebna lista'!$A$7:$R$78,3)))</f>
        <v/>
      </c>
      <c r="AU49" s="1431" t="str">
        <f>PROPER(IF($D49="","",VLOOKUP($D49,'ž kvalifikacije žrebna lista'!$A$7:$R$78,4)))</f>
        <v/>
      </c>
      <c r="AV49" s="1450">
        <f t="shared" si="3"/>
        <v>0</v>
      </c>
      <c r="AW49" s="1430"/>
    </row>
    <row r="50" spans="1:49" s="33" customFormat="1" ht="9.6" customHeight="1">
      <c r="A50" s="501" t="s">
        <v>46</v>
      </c>
      <c r="B50" s="101" t="str">
        <f>UPPER(IF($D50="","",VLOOKUP($D50,'ž kvalifikacije žrebna lista'!$A$7:$R$70,17)))</f>
        <v/>
      </c>
      <c r="C50" s="101" t="str">
        <f>UPPER(IF($D50="","",VLOOKUP($D50,'ž kvalifikacije žrebna lista'!$A$7:$R$70,2)))</f>
        <v/>
      </c>
      <c r="D50" s="102"/>
      <c r="E50" s="118" t="str">
        <f>UPPER(IF($D50="","",VLOOKUP($D50,'ž kvalifikacije žrebna lista'!$A$7:$R$70,3)))</f>
        <v/>
      </c>
      <c r="F50" s="118" t="str">
        <f>UPPER(IF($D50="","",VLOOKUP($D50,'ž kvalifikacije žrebna lista'!$A$7:$R$70,4)))</f>
        <v/>
      </c>
      <c r="G50" s="118"/>
      <c r="H50" s="118" t="str">
        <f>UPPER(IF($D50="","",VLOOKUP($D50,'ž kvalifikacije žrebna lista'!$A$7:$R$70,5)))</f>
        <v/>
      </c>
      <c r="I50" s="133"/>
      <c r="J50" s="1404"/>
      <c r="K50" s="937"/>
      <c r="L50" s="114" t="s">
        <v>151</v>
      </c>
      <c r="M50" s="120"/>
      <c r="N50" s="116" t="str">
        <f>UPPER(IF(OR(M50="a",M50="as"),L48,IF(OR(M50="b",M50="bs"),L52,)))</f>
        <v/>
      </c>
      <c r="O50" s="121"/>
      <c r="P50" s="159"/>
      <c r="Q50" s="122"/>
      <c r="R50" s="122"/>
      <c r="S50" s="982" t="str">
        <f>IF(OR(M50="a",M50="as"),S48,IF(OR(M50="b",M50="bs"),S52,""))</f>
        <v/>
      </c>
      <c r="T50" s="982" t="str">
        <f>IF($D50="","",VLOOKUP($D50,'ž kvalifikacije žrebna lista'!$A$7:$R$38,14))</f>
        <v/>
      </c>
      <c r="V50" s="620">
        <v>44</v>
      </c>
      <c r="W50" s="886" t="str">
        <f>UPPER(IF($D50="","",VLOOKUP($D50,'ž kvalifikacije žrebna lista'!$A$7:$R$78,3)))</f>
        <v/>
      </c>
      <c r="X50" s="886" t="str">
        <f>PROPER(IF($D50="","",VLOOKUP($D50,'ž kvalifikacije žrebna lista'!$A$7:$R$78,4)))</f>
        <v/>
      </c>
      <c r="Y50" s="888" t="str">
        <f t="shared" si="4"/>
        <v/>
      </c>
      <c r="Z50" s="902" t="str">
        <f>IF($W50="","",IF(AND($R$65=1,$S49=$C50),3,IF(AND($R$65=2,$S49=$C50),2,IF(AND($R$65=3,$S49=$C50),1,""))))</f>
        <v/>
      </c>
      <c r="AA50" s="902" t="str">
        <f>IF($W50="","",IF(AND($R$65=1,$S$48=$S$49,$S$49=$C$50),3,IF(AND($R$65=2,$S$48=$S$49,$S$49=$C$50),2,IF(AND($R$65=3,$S$48=$S$49,$S$49=$C$50),1,""))))</f>
        <v/>
      </c>
      <c r="AB50" s="888" t="str">
        <f>IF($W50="","",IF(AND($R$65=1,$S$50=$S$48,$S$48=$S$49,$S$49=$C$50),3,IF(AND($R$65=2,$S$50=$S$48,$S$48=$S$49,$S$49=$C$50),2,IF(AND($R$65=3,$S$50=$S$48,$S$48=$S$49,$S$49=$C$50),1,""))))</f>
        <v/>
      </c>
      <c r="AC50" s="888"/>
      <c r="AD50" s="888"/>
      <c r="AE50" s="1008">
        <f t="shared" si="1"/>
        <v>0</v>
      </c>
      <c r="AG50" s="982" t="str">
        <f>IF($D50="","",VLOOKUP($D50,'m kvalifikacije žrebna lista'!$A$7:$R$38,14))</f>
        <v/>
      </c>
      <c r="AH50" s="1431">
        <v>44</v>
      </c>
      <c r="AI50" s="1431" t="str">
        <f>UPPER(IF($D50="","",VLOOKUP($D50,'ž kvalifikacije žrebna lista'!$A$7:$R$78,3)))</f>
        <v/>
      </c>
      <c r="AJ50" s="1431" t="str">
        <f>PROPER(IF($D50="","",VLOOKUP($D50,'ž kvalifikacije žrebna lista'!$A$7:$R$78,4)))</f>
        <v/>
      </c>
      <c r="AK50" s="1438" t="str">
        <f>IF($W$50="","",IF($S49&lt;&gt;$C50,"",IF(OR($J50="bb",$J50=""),"0",$T49)))</f>
        <v/>
      </c>
      <c r="AL50" s="1438" t="str">
        <f>IF($W$50="","",IF($S$48&lt;&gt;$C50,"",IF(OR($L$49="bb",$L$49=""),"0",$K$47)))</f>
        <v/>
      </c>
      <c r="AM50" s="1438" t="str">
        <f>IF($W$50="","",IF($S$50&lt;&gt;$C50,"",IF(OR($N$51="bb",$N$51=""),"0",$M$52)))</f>
        <v/>
      </c>
      <c r="AN50" s="1433" t="str">
        <f>IF($W50="","",IF(AND($R$65=1,$S$50=$S$48,$S$48=$S$49,$S$49=$C$50),0.3,IF(AND($R$65=2,$S$50=$S$48,$S$48=$S$49,$S$49=$C$50),0.2,IF(AND($R$65=3,$S$50=$S$48,$S$48=$S$49,$S$49=$C$50),0.1,"0"))))</f>
        <v/>
      </c>
      <c r="AO50" s="1433"/>
      <c r="AP50" s="1433"/>
      <c r="AQ50" s="1450">
        <f t="shared" si="2"/>
        <v>0</v>
      </c>
      <c r="AR50" s="1430"/>
      <c r="AS50" s="1431">
        <v>44</v>
      </c>
      <c r="AT50" s="1431" t="str">
        <f>UPPER(IF($D50="","",VLOOKUP($D50,'ž kvalifikacije žrebna lista'!$A$7:$R$78,3)))</f>
        <v/>
      </c>
      <c r="AU50" s="1431" t="str">
        <f>PROPER(IF($D50="","",VLOOKUP($D50,'ž kvalifikacije žrebna lista'!$A$7:$R$78,4)))</f>
        <v/>
      </c>
      <c r="AV50" s="1450">
        <f t="shared" si="3"/>
        <v>0</v>
      </c>
      <c r="AW50" s="1430"/>
    </row>
    <row r="51" spans="1:49" s="33" customFormat="1" ht="9.6" customHeight="1">
      <c r="A51" s="501" t="s">
        <v>47</v>
      </c>
      <c r="B51" s="101" t="str">
        <f>UPPER(IF($D51="","",VLOOKUP($D51,'ž kvalifikacije žrebna lista'!$A$7:$R$70,17)))</f>
        <v/>
      </c>
      <c r="C51" s="101" t="str">
        <f>UPPER(IF($D51="","",VLOOKUP($D51,'ž kvalifikacije žrebna lista'!$A$7:$R$70,2)))</f>
        <v/>
      </c>
      <c r="D51" s="102"/>
      <c r="E51" s="118" t="str">
        <f>UPPER(IF($D51="","",VLOOKUP($D51,'ž kvalifikacije žrebna lista'!$A$7:$R$70,3)))</f>
        <v/>
      </c>
      <c r="F51" s="118" t="str">
        <f>UPPER(IF($D51="","",VLOOKUP($D51,'ž kvalifikacije žrebna lista'!$A$7:$R$70,4)))</f>
        <v/>
      </c>
      <c r="G51" s="118"/>
      <c r="H51" s="118" t="str">
        <f>UPPER(IF($D51="","",VLOOKUP($D51,'ž kvalifikacije žrebna lista'!$A$7:$R$70,5)))</f>
        <v/>
      </c>
      <c r="I51" s="132"/>
      <c r="J51" s="116" t="str">
        <f>UPPER(IF(OR(I52="a",I52="as"),E51,IF(OR(I52="b",I52="bs"),E52,)))</f>
        <v/>
      </c>
      <c r="K51" s="994">
        <f>IF(OR(I52="a",I52="as"),T51,IF(OR(I52="b",I52="bs"),T52,))</f>
        <v>0</v>
      </c>
      <c r="L51" s="134"/>
      <c r="M51" s="997"/>
      <c r="N51" s="1404"/>
      <c r="O51" s="122"/>
      <c r="P51" s="122"/>
      <c r="Q51" s="122"/>
      <c r="R51" s="122"/>
      <c r="S51" s="982" t="str">
        <f>IF(OR(I52="a",I52="as"),C51,IF(OR(I52="b",I52="bs"),C52,""))</f>
        <v/>
      </c>
      <c r="T51" s="982" t="str">
        <f>IF($D51="","",VLOOKUP($D51,'ž kvalifikacije žrebna lista'!$A$7:$R$38,14))</f>
        <v/>
      </c>
      <c r="V51" s="620">
        <v>45</v>
      </c>
      <c r="W51" s="620" t="str">
        <f>UPPER(IF($D51="","",VLOOKUP($D51,'ž kvalifikacije žrebna lista'!$A$7:$R$78,3)))</f>
        <v/>
      </c>
      <c r="X51" s="620" t="str">
        <f>PROPER(IF($D51="","",VLOOKUP($D51,'ž kvalifikacije žrebna lista'!$A$7:$R$78,4)))</f>
        <v/>
      </c>
      <c r="Y51" s="403" t="str">
        <f t="shared" si="4"/>
        <v/>
      </c>
      <c r="Z51" s="900" t="str">
        <f>IF($W51="","",IF(AND($R$65=1,$S51=$C51),3,IF(AND($R$65=2,$S51=$C51),2,IF(AND($R$65=3,$S51=$C51),1,""))))</f>
        <v/>
      </c>
      <c r="AA51" s="900" t="str">
        <f>IF($W51="","",IF(AND($R$65=1,$S$52=$S$51,$S$51=$C$51),3,IF(AND($R$65=2,$S$52=$S$51,$S$51=$C$51),2,IF(AND($R$65=3,$S$52=$S$51,$S$51=$C$51),1,""))))</f>
        <v/>
      </c>
      <c r="AB51" s="403" t="str">
        <f>IF($W51="","",IF(AND($R$65=1,$S$50=$S$52,$S$52=$S$51,$S$51=$C$51),3,IF(AND($R$65=2,$S$50=$S$52,$S$52=$S$51,$S$51=$C$51),2,IF(AND($R$65=3,$S$50=$S$52,$S$52=$S$51,$S$51=$C$51),1,""))))</f>
        <v/>
      </c>
      <c r="AC51" s="403"/>
      <c r="AD51" s="403"/>
      <c r="AE51" s="1007">
        <f t="shared" si="1"/>
        <v>0</v>
      </c>
      <c r="AG51" s="982" t="str">
        <f>IF($D51="","",VLOOKUP($D51,'m kvalifikacije žrebna lista'!$A$7:$R$38,14))</f>
        <v/>
      </c>
      <c r="AH51" s="1431">
        <v>45</v>
      </c>
      <c r="AI51" s="1431" t="str">
        <f>UPPER(IF($D51="","",VLOOKUP($D51,'ž kvalifikacije žrebna lista'!$A$7:$R$78,3)))</f>
        <v/>
      </c>
      <c r="AJ51" s="1431" t="str">
        <f>PROPER(IF($D51="","",VLOOKUP($D51,'ž kvalifikacije žrebna lista'!$A$7:$R$78,4)))</f>
        <v/>
      </c>
      <c r="AK51" s="1438" t="str">
        <f>IF($W$51="","",IF($S51&lt;&gt;$C51,"",IF(OR($J52="bb",$J52=""),"0",$T52)))</f>
        <v/>
      </c>
      <c r="AL51" s="1438" t="str">
        <f>IF($W$51="","",IF($S$52&lt;&gt;$C51,"",IF(OR($L$53="bb",$L$53=""),"0",$K$53)))</f>
        <v/>
      </c>
      <c r="AM51" s="1438" t="str">
        <f>IF($W$51="","",IF($S$50&lt;&gt;$C51,"",IF(OR($N$51="bb",$N$51=""),"0",$M$48)))</f>
        <v/>
      </c>
      <c r="AN51" s="1433" t="str">
        <f>IF($W51="","",IF(AND($R$65=1,$S$50=$S$52,$S$52=$S$51,$S$51=$C$51),0.3,IF(AND($R$65=2,$S$50=$S$52,$S$52=$S$51,$S$51=$C$51),0.2,IF(AND($R$65=3,$S$50=$S$52,$S$52=$S$51,$S$51=$C$51),0.1,"0"))))</f>
        <v/>
      </c>
      <c r="AO51" s="1433"/>
      <c r="AP51" s="1433"/>
      <c r="AQ51" s="1450">
        <f t="shared" si="2"/>
        <v>0</v>
      </c>
      <c r="AR51" s="1430"/>
      <c r="AS51" s="1431">
        <v>45</v>
      </c>
      <c r="AT51" s="1431" t="str">
        <f>UPPER(IF($D51="","",VLOOKUP($D51,'ž kvalifikacije žrebna lista'!$A$7:$R$78,3)))</f>
        <v/>
      </c>
      <c r="AU51" s="1431" t="str">
        <f>PROPER(IF($D51="","",VLOOKUP($D51,'ž kvalifikacije žrebna lista'!$A$7:$R$78,4)))</f>
        <v/>
      </c>
      <c r="AV51" s="1450">
        <f t="shared" si="3"/>
        <v>0</v>
      </c>
      <c r="AW51" s="1430"/>
    </row>
    <row r="52" spans="1:49" s="33" customFormat="1" ht="9.6" customHeight="1">
      <c r="A52" s="501" t="s">
        <v>48</v>
      </c>
      <c r="B52" s="101" t="str">
        <f>UPPER(IF($D52="","",VLOOKUP($D52,'ž kvalifikacije žrebna lista'!$A$7:$R$70,17)))</f>
        <v/>
      </c>
      <c r="C52" s="101" t="str">
        <f>UPPER(IF($D52="","",VLOOKUP($D52,'ž kvalifikacije žrebna lista'!$A$7:$R$70,2)))</f>
        <v/>
      </c>
      <c r="D52" s="102"/>
      <c r="E52" s="118" t="str">
        <f>UPPER(IF($D52="","",VLOOKUP($D52,'ž kvalifikacije žrebna lista'!$A$7:$R$70,3)))</f>
        <v/>
      </c>
      <c r="F52" s="118" t="str">
        <f>UPPER(IF($D52="","",VLOOKUP($D52,'ž kvalifikacije žrebna lista'!$A$7:$R$70,4)))</f>
        <v/>
      </c>
      <c r="G52" s="118"/>
      <c r="H52" s="118" t="str">
        <f>UPPER(IF($D52="","",VLOOKUP($D52,'ž kvalifikacije žrebna lista'!$A$7:$R$70,5)))</f>
        <v/>
      </c>
      <c r="I52" s="133"/>
      <c r="J52" s="1404"/>
      <c r="K52" s="115"/>
      <c r="L52" s="116" t="str">
        <f>UPPER(IF(OR(K52="a",K52="as"),J51,IF(OR(K52="b",K52="bs"),J53,)))</f>
        <v/>
      </c>
      <c r="M52" s="998">
        <f>IF(OR(K52="a",K52="as"),K51,IF(OR(K52="b",K52="bs"),K53,))</f>
        <v>0</v>
      </c>
      <c r="N52" s="122"/>
      <c r="O52" s="122"/>
      <c r="P52" s="122"/>
      <c r="Q52" s="122"/>
      <c r="R52" s="122"/>
      <c r="S52" s="982" t="str">
        <f>IF(OR(K52="a",K52="as"),S51,IF(OR(K52="b",K52="bs"),S53,""))</f>
        <v/>
      </c>
      <c r="T52" s="982" t="str">
        <f>IF($D52="","",VLOOKUP($D52,'ž kvalifikacije žrebna lista'!$A$7:$R$38,14))</f>
        <v/>
      </c>
      <c r="V52" s="886">
        <v>46</v>
      </c>
      <c r="W52" s="886" t="str">
        <f>UPPER(IF($D52="","",VLOOKUP($D52,'ž kvalifikacije žrebna lista'!$A$7:$R$78,3)))</f>
        <v/>
      </c>
      <c r="X52" s="886" t="str">
        <f>PROPER(IF($D52="","",VLOOKUP($D52,'ž kvalifikacije žrebna lista'!$A$7:$R$78,4)))</f>
        <v/>
      </c>
      <c r="Y52" s="888" t="str">
        <f t="shared" si="4"/>
        <v/>
      </c>
      <c r="Z52" s="902" t="str">
        <f>IF($W52="","",IF(AND($R$65=1,$S51=$C52),3,IF(AND($R$65=2,$S51=$C52),2,IF(AND($R$65=3,$S51=$C52),1,""))))</f>
        <v/>
      </c>
      <c r="AA52" s="902" t="str">
        <f>IF($W52="","",IF(AND($R$65=1,$S$52=$S$51,$S$51=$C$52),3,IF(AND($R$65=2,$S$52=$S$51,$S$51=$C$52),2,IF(AND($R$65=3,$S$52=$S$51,$S$51=$C$52),1,""))))</f>
        <v/>
      </c>
      <c r="AB52" s="888" t="str">
        <f>IF($W52="","",IF(AND($R$65=1,$S$50=$S$52,$S$52=$S$51,$S$51=$C$52),3,IF(AND($R$65=2,$S$50=$S$52,$S$52=$S$51,$S$51=$C$52),2,IF(AND($R$65=3,$S$50=$S$52,$S$52=$S$51,$S$51=$C$52),1,""))))</f>
        <v/>
      </c>
      <c r="AC52" s="888"/>
      <c r="AD52" s="888"/>
      <c r="AE52" s="1008">
        <f t="shared" si="1"/>
        <v>0</v>
      </c>
      <c r="AG52" s="982" t="str">
        <f>IF($D52="","",VLOOKUP($D52,'m kvalifikacije žrebna lista'!$A$7:$R$38,14))</f>
        <v/>
      </c>
      <c r="AH52" s="1431">
        <v>46</v>
      </c>
      <c r="AI52" s="1431" t="str">
        <f>UPPER(IF($D52="","",VLOOKUP($D52,'ž kvalifikacije žrebna lista'!$A$7:$R$78,3)))</f>
        <v/>
      </c>
      <c r="AJ52" s="1431" t="str">
        <f>PROPER(IF($D52="","",VLOOKUP($D52,'ž kvalifikacije žrebna lista'!$A$7:$R$78,4)))</f>
        <v/>
      </c>
      <c r="AK52" s="1438" t="str">
        <f>IF($W$52="","",IF($S51&lt;&gt;$C52,"",IF(OR($J52="bb",$J52=""),"0",$T51)))</f>
        <v/>
      </c>
      <c r="AL52" s="1438" t="str">
        <f>IF($W$52="","",IF($S$52&lt;&gt;$C52,"",IF(OR($L$53="bb",$L$53=""),"0",$K$53)))</f>
        <v/>
      </c>
      <c r="AM52" s="1438" t="str">
        <f>IF($W$52="","",IF($S$50&lt;&gt;$C52,"",IF(OR($N$51="bb",$N$51=""),"0",$M$48)))</f>
        <v/>
      </c>
      <c r="AN52" s="1433" t="str">
        <f>IF($W52="","",IF(AND($R$65=1,$S$50=$S$52,$S$52=$S$51,$S$51=$C$52),0.3,IF(AND($R$65=2,$S$50=$S$52,$S$52=$S$51,$S$51=$C$52),0.2,IF(AND($R$65=3,$S$50=$S$52,$S$52=$S$51,$S$51=$C$52),0.1,"0"))))</f>
        <v/>
      </c>
      <c r="AO52" s="1433"/>
      <c r="AP52" s="1433"/>
      <c r="AQ52" s="1450">
        <f t="shared" si="2"/>
        <v>0</v>
      </c>
      <c r="AR52" s="1430"/>
      <c r="AS52" s="1431">
        <v>46</v>
      </c>
      <c r="AT52" s="1431" t="str">
        <f>UPPER(IF($D52="","",VLOOKUP($D52,'ž kvalifikacije žrebna lista'!$A$7:$R$78,3)))</f>
        <v/>
      </c>
      <c r="AU52" s="1431" t="str">
        <f>PROPER(IF($D52="","",VLOOKUP($D52,'ž kvalifikacije žrebna lista'!$A$7:$R$78,4)))</f>
        <v/>
      </c>
      <c r="AV52" s="1450">
        <f t="shared" si="3"/>
        <v>0</v>
      </c>
      <c r="AW52" s="1430"/>
    </row>
    <row r="53" spans="1:49" s="33" customFormat="1" ht="9.6" customHeight="1">
      <c r="A53" s="504" t="s">
        <v>49</v>
      </c>
      <c r="B53" s="101" t="str">
        <f>UPPER(IF($D53="","",VLOOKUP($D53,'ž kvalifikacije žrebna lista'!$A$7:$R$70,17)))</f>
        <v/>
      </c>
      <c r="C53" s="101" t="str">
        <f>UPPER(IF($D53="","",VLOOKUP($D53,'ž kvalifikacije žrebna lista'!$A$7:$R$70,2)))</f>
        <v/>
      </c>
      <c r="D53" s="102"/>
      <c r="E53" s="118" t="str">
        <f>UPPER(IF($D53="","",VLOOKUP($D53,'ž kvalifikacije žrebna lista'!$A$7:$R$70,3)))</f>
        <v/>
      </c>
      <c r="F53" s="118" t="str">
        <f>UPPER(IF($D53="","",VLOOKUP($D53,'ž kvalifikacije žrebna lista'!$A$7:$R$70,4)))</f>
        <v/>
      </c>
      <c r="G53" s="118"/>
      <c r="H53" s="118" t="str">
        <f>UPPER(IF($D53="","",VLOOKUP($D53,'ž kvalifikacije žrebna lista'!$A$7:$R$70,5)))</f>
        <v/>
      </c>
      <c r="I53" s="132"/>
      <c r="J53" s="116" t="str">
        <f>UPPER(IF(OR(I54="a",I54="as"),E53,IF(OR(I54="b",I54="bs"),E54,)))</f>
        <v/>
      </c>
      <c r="K53" s="996">
        <f>IF(OR(I54="a",I54="as"),T53,IF(OR(I54="b",I54="bs"),T54,))</f>
        <v>0</v>
      </c>
      <c r="L53" s="1404"/>
      <c r="M53" s="937"/>
      <c r="N53" s="122"/>
      <c r="O53" s="122"/>
      <c r="P53" s="122"/>
      <c r="Q53" s="122"/>
      <c r="R53" s="122"/>
      <c r="S53" s="982" t="str">
        <f>IF(OR(I54="a",I54="as"),C53,IF(OR(I54="b",I54="bs"),C54,""))</f>
        <v/>
      </c>
      <c r="T53" s="982" t="str">
        <f>IF($D53="","",VLOOKUP($D53,'ž kvalifikacije žrebna lista'!$A$7:$R$38,14))</f>
        <v/>
      </c>
      <c r="V53" s="620">
        <v>47</v>
      </c>
      <c r="W53" s="620" t="str">
        <f>UPPER(IF($D53="","",VLOOKUP($D53,'ž kvalifikacije žrebna lista'!$A$7:$R$78,3)))</f>
        <v/>
      </c>
      <c r="X53" s="620" t="str">
        <f>PROPER(IF($D53="","",VLOOKUP($D53,'ž kvalifikacije žrebna lista'!$A$7:$R$78,4)))</f>
        <v/>
      </c>
      <c r="Y53" s="403" t="str">
        <f t="shared" si="4"/>
        <v/>
      </c>
      <c r="Z53" s="900" t="str">
        <f>IF($W53="","",IF(AND($R$65=1,$S53=$C53),3,IF(AND($R$65=2,$S53=$C53),2,IF(AND($R$65=3,$S53=$C53),1,""))))</f>
        <v/>
      </c>
      <c r="AA53" s="900" t="str">
        <f>IF($W53="","",IF(AND($R$65=1,$S$52=$S$53,$S$53=$C$53),3,IF(AND($R$65=2,$S$52=$S$53,$S$53=$C$53),2,IF(AND($R$65=3,$S$52=$S$53,$S$53=$C$53),1,""))))</f>
        <v/>
      </c>
      <c r="AB53" s="403" t="str">
        <f>IF($W53="","",IF(AND($R$65=1,$S$50=$S$52,$S$52=$S$53,$S$53=$C$53),3,IF(AND($R$65=2,$S$50=$S$52,$S$52=$S$53,$S$53=$C$53),2,IF(AND($R$65=3,$S$50=$S$52,$S$52=$S$53,$S$53=$C$53),1,""))))</f>
        <v/>
      </c>
      <c r="AC53" s="403"/>
      <c r="AD53" s="403"/>
      <c r="AE53" s="1007">
        <f t="shared" si="1"/>
        <v>0</v>
      </c>
      <c r="AG53" s="982" t="str">
        <f>IF($D53="","",VLOOKUP($D53,'m kvalifikacije žrebna lista'!$A$7:$R$38,14))</f>
        <v/>
      </c>
      <c r="AH53" s="1431">
        <v>47</v>
      </c>
      <c r="AI53" s="1431" t="str">
        <f>UPPER(IF($D53="","",VLOOKUP($D53,'ž kvalifikacije žrebna lista'!$A$7:$R$78,3)))</f>
        <v/>
      </c>
      <c r="AJ53" s="1431" t="str">
        <f>PROPER(IF($D53="","",VLOOKUP($D53,'ž kvalifikacije žrebna lista'!$A$7:$R$78,4)))</f>
        <v/>
      </c>
      <c r="AK53" s="1438" t="str">
        <f>IF($W$53="","",IF($S53&lt;&gt;$C53,"",IF(OR($J54="bb",$J54=""),"0",$T54)))</f>
        <v/>
      </c>
      <c r="AL53" s="1438" t="str">
        <f>IF($W$53="","",IF($S$52&lt;&gt;$C53,"",IF(OR($L$53="bb",$L$53=""),"0",$K$51)))</f>
        <v/>
      </c>
      <c r="AM53" s="1438" t="str">
        <f>IF($W$53="","",IF($S$50&lt;&gt;$C53,"",IF(OR($N$51="bb",$N$51=""),"0",$M$48)))</f>
        <v/>
      </c>
      <c r="AN53" s="1433" t="str">
        <f>IF($W53="","",IF(AND($R$65=1,$S$50=$S$52,$S$52=$S$53,$S$53=$C$53),0.3,IF(AND($R$65=2,$S$50=$S$52,$S$52=$S$53,$S$53=$C$53),0.2,IF(AND($R$65=3,$S$50=$S$52,$S$52=$S$53,$S$53=$C$53),0.1,"0"))))</f>
        <v/>
      </c>
      <c r="AO53" s="1433"/>
      <c r="AP53" s="1433"/>
      <c r="AQ53" s="1450">
        <f t="shared" si="2"/>
        <v>0</v>
      </c>
      <c r="AR53" s="1430"/>
      <c r="AS53" s="1431">
        <v>47</v>
      </c>
      <c r="AT53" s="1431" t="str">
        <f>UPPER(IF($D53="","",VLOOKUP($D53,'ž kvalifikacije žrebna lista'!$A$7:$R$78,3)))</f>
        <v/>
      </c>
      <c r="AU53" s="1431" t="str">
        <f>PROPER(IF($D53="","",VLOOKUP($D53,'ž kvalifikacije žrebna lista'!$A$7:$R$78,4)))</f>
        <v/>
      </c>
      <c r="AV53" s="1450">
        <f t="shared" si="3"/>
        <v>0</v>
      </c>
      <c r="AW53" s="1430"/>
    </row>
    <row r="54" spans="1:49" s="33" customFormat="1" ht="9.6" customHeight="1">
      <c r="A54" s="501" t="s">
        <v>50</v>
      </c>
      <c r="B54" s="101" t="str">
        <f>UPPER(IF($D54="","",VLOOKUP($D54,'ž kvalifikacije žrebna lista'!$A$7:$R$70,17)))</f>
        <v/>
      </c>
      <c r="C54" s="101" t="str">
        <f>UPPER(IF($D54="","",VLOOKUP($D54,'ž kvalifikacije žrebna lista'!$A$7:$R$70,2)))</f>
        <v/>
      </c>
      <c r="D54" s="102"/>
      <c r="E54" s="118" t="str">
        <f>UPPER(IF($D54="","",VLOOKUP($D54,'ž kvalifikacije žrebna lista'!$A$7:$R$70,3)))</f>
        <v/>
      </c>
      <c r="F54" s="118" t="str">
        <f>UPPER(IF($D54="","",VLOOKUP($D54,'ž kvalifikacije žrebna lista'!$A$7:$R$70,4)))</f>
        <v/>
      </c>
      <c r="G54" s="118"/>
      <c r="H54" s="118" t="str">
        <f>UPPER(IF($D54="","",VLOOKUP($D54,'ž kvalifikacije žrebna lista'!$A$7:$R$70,5)))</f>
        <v/>
      </c>
      <c r="I54" s="133"/>
      <c r="J54" s="1404"/>
      <c r="K54" s="937"/>
      <c r="L54" s="122"/>
      <c r="M54" s="999"/>
      <c r="N54" s="122"/>
      <c r="O54" s="122"/>
      <c r="P54" s="122"/>
      <c r="Q54" s="122"/>
      <c r="R54" s="122"/>
      <c r="S54" s="982"/>
      <c r="T54" s="982" t="str">
        <f>IF($D54="","",VLOOKUP($D54,'ž kvalifikacije žrebna lista'!$A$7:$R$38,14))</f>
        <v/>
      </c>
      <c r="V54" s="620">
        <v>48</v>
      </c>
      <c r="W54" s="886" t="str">
        <f>UPPER(IF($D54="","",VLOOKUP($D54,'ž kvalifikacije žrebna lista'!$A$7:$R$78,3)))</f>
        <v/>
      </c>
      <c r="X54" s="886" t="str">
        <f>PROPER(IF($D54="","",VLOOKUP($D54,'ž kvalifikacije žrebna lista'!$A$7:$R$78,4)))</f>
        <v/>
      </c>
      <c r="Y54" s="888" t="str">
        <f t="shared" si="4"/>
        <v/>
      </c>
      <c r="Z54" s="902" t="str">
        <f>IF($W54="","",IF(AND($R$65=1,$S53=$C54),3,IF(AND($R$65=2,$S53=$C54),2,IF(AND($R$65=3,$S53=$C54),1,""))))</f>
        <v/>
      </c>
      <c r="AA54" s="902" t="str">
        <f>IF($W54="","",IF(AND($R$65=1,$S$52=$S$53,$S$53=$C$54),3,IF(AND($R$65=2,$S$52=$S$53,$S$53=$C$54),2,IF(AND($R$65=3,$S$52=$S$53,$S$53=$C$54),1,""))))</f>
        <v/>
      </c>
      <c r="AB54" s="888" t="str">
        <f>IF($W54="","",IF(AND($R$65=1,$S$50=$S$52,$S$52=$S$53,$S$53=$C$54),3,IF(AND($R$65=2,$S$50=$S$52,$S$52=$S$53,$S$53=$C$54),2,IF(AND($R$65=3,$S$50=$S$52,$S$52=$S$53,$S$53=$C$54),1,""))))</f>
        <v/>
      </c>
      <c r="AC54" s="888"/>
      <c r="AD54" s="888"/>
      <c r="AE54" s="1008">
        <f t="shared" si="1"/>
        <v>0</v>
      </c>
      <c r="AG54" s="982" t="str">
        <f>IF($D54="","",VLOOKUP($D54,'m kvalifikacije žrebna lista'!$A$7:$R$38,14))</f>
        <v/>
      </c>
      <c r="AH54" s="1431">
        <v>48</v>
      </c>
      <c r="AI54" s="1431" t="str">
        <f>UPPER(IF($D54="","",VLOOKUP($D54,'ž kvalifikacije žrebna lista'!$A$7:$R$78,3)))</f>
        <v/>
      </c>
      <c r="AJ54" s="1431" t="str">
        <f>PROPER(IF($D54="","",VLOOKUP($D54,'ž kvalifikacije žrebna lista'!$A$7:$R$78,4)))</f>
        <v/>
      </c>
      <c r="AK54" s="1438" t="str">
        <f>IF($W$54="","",IF($S53&lt;&gt;$C54,"",IF(OR($J54="bb",$J54=""),"0",$T53)))</f>
        <v/>
      </c>
      <c r="AL54" s="1438" t="str">
        <f>IF($W$54="","",IF($S$52&lt;&gt;$C54,"",IF(OR($L$53="bb",$L$53=""),"0",$K$51)))</f>
        <v/>
      </c>
      <c r="AM54" s="1438" t="str">
        <f>IF($W$54="","",IF($S$50&lt;&gt;$C54,"",IF(OR($N$51="bb",$N$51=""),"0",$M$48)))</f>
        <v/>
      </c>
      <c r="AN54" s="1433" t="str">
        <f>IF($W54="","",IF(AND($R$65=1,$S$50=$S$52,$S$50=$S$52,$S$52=$S$53,$S$53=$C$54),0.3,IF(AND($R$65=2,$S$52=$S$53,$S$53=$C$54),0.2,IF(AND($R$65=3,$S$52=$S$53,$S$53=$C$54),0.1,"0"))))</f>
        <v/>
      </c>
      <c r="AO54" s="1433"/>
      <c r="AP54" s="1433"/>
      <c r="AQ54" s="1450">
        <f t="shared" si="2"/>
        <v>0</v>
      </c>
      <c r="AR54" s="1430"/>
      <c r="AS54" s="1431">
        <v>48</v>
      </c>
      <c r="AT54" s="1431" t="str">
        <f>UPPER(IF($D54="","",VLOOKUP($D54,'ž kvalifikacije žrebna lista'!$A$7:$R$78,3)))</f>
        <v/>
      </c>
      <c r="AU54" s="1431" t="str">
        <f>PROPER(IF($D54="","",VLOOKUP($D54,'ž kvalifikacije žrebna lista'!$A$7:$R$78,4)))</f>
        <v/>
      </c>
      <c r="AV54" s="1450">
        <f t="shared" si="3"/>
        <v>0</v>
      </c>
      <c r="AW54" s="1430"/>
    </row>
    <row r="55" spans="1:49" s="33" customFormat="1" ht="9.6" customHeight="1">
      <c r="A55" s="500" t="s">
        <v>51</v>
      </c>
      <c r="B55" s="103" t="str">
        <f>UPPER(IF($D55="","",VLOOKUP($D55,'ž kvalifikacije žrebna lista'!$A$7:$R$70,17)))</f>
        <v/>
      </c>
      <c r="C55" s="103" t="str">
        <f>UPPER(IF($D55="","",VLOOKUP($D55,'ž kvalifikacije žrebna lista'!$A$7:$R$70,2)))</f>
        <v/>
      </c>
      <c r="D55" s="102"/>
      <c r="E55" s="103" t="str">
        <f>UPPER(IF($D55="","",VLOOKUP($D55,'ž kvalifikacije žrebna lista'!$A$7:$R$70,3)))</f>
        <v/>
      </c>
      <c r="F55" s="103" t="str">
        <f>UPPER(IF($D55="","",VLOOKUP($D55,'ž kvalifikacije žrebna lista'!$A$7:$R$70,4)))</f>
        <v/>
      </c>
      <c r="G55" s="103"/>
      <c r="H55" s="103" t="str">
        <f>UPPER(IF($D55="","",VLOOKUP($D55,'ž kvalifikacije žrebna lista'!$A$7:$R$70,5)))</f>
        <v/>
      </c>
      <c r="I55" s="132"/>
      <c r="J55" s="116" t="str">
        <f>UPPER(IF(OR(I56="a",I56="as"),E55,IF(OR(I56="b",I56="bs"),E56,)))</f>
        <v/>
      </c>
      <c r="K55" s="994">
        <f>IF(OR(I56="a",I56="as"),T55,IF(OR(I56="b",I56="bs"),T56,))</f>
        <v>0</v>
      </c>
      <c r="L55" s="122"/>
      <c r="M55" s="937"/>
      <c r="N55" s="122"/>
      <c r="O55" s="122"/>
      <c r="P55" s="122"/>
      <c r="Q55" s="122"/>
      <c r="R55" s="122"/>
      <c r="S55" s="982" t="str">
        <f>IF(OR(I56="a",I56="as"),C55,IF(OR(I56="b",I56="bs"),C56,""))</f>
        <v/>
      </c>
      <c r="T55" s="982" t="str">
        <f>IF($D55="","",VLOOKUP($D55,'ž kvalifikacije žrebna lista'!$A$7:$R$38,14))</f>
        <v/>
      </c>
      <c r="V55" s="886">
        <v>49</v>
      </c>
      <c r="W55" s="620" t="str">
        <f>UPPER(IF($D55="","",VLOOKUP($D55,'ž kvalifikacije žrebna lista'!$A$7:$R$78,3)))</f>
        <v/>
      </c>
      <c r="X55" s="620" t="str">
        <f>PROPER(IF($D55="","",VLOOKUP($D55,'ž kvalifikacije žrebna lista'!$A$7:$R$78,4)))</f>
        <v/>
      </c>
      <c r="Y55" s="403" t="str">
        <f t="shared" si="4"/>
        <v/>
      </c>
      <c r="Z55" s="900" t="str">
        <f>IF($W55="","",IF(AND($R$65=1,$S55=$C55),3,IF(AND($R$65=2,$S55=$C55),2,IF(AND($R$65=3,$S55=$C55),1,""))))</f>
        <v/>
      </c>
      <c r="AA55" s="900" t="str">
        <f>IF($W55="","",IF(AND($R$65=1,$S$56=$S$55,$S$55=$C$55),3,IF(AND($R$65=2,$S$56=$S$55,$S$55=$C$55),2,IF(AND($R$65=3,$S$56=$S$55,$S$55=$C$55),1,""))))</f>
        <v/>
      </c>
      <c r="AB55" s="403" t="str">
        <f>IF($W55="","",IF(AND($R$65=1,$S$58=$S$56,$S$56=$S$55,$S$55=$C$55),3,IF(AND($R$65=2,$S$58=$S$56,$S$56=$S$55,$S$55=$C$55),2,IF(AND($R$65=3,$S$58=$S$56,$S$56=$S$55,$S$55=$C$55),1,""))))</f>
        <v/>
      </c>
      <c r="AC55" s="403"/>
      <c r="AD55" s="403"/>
      <c r="AE55" s="1007">
        <f t="shared" si="1"/>
        <v>0</v>
      </c>
      <c r="AG55" s="982" t="str">
        <f>IF($D55="","",VLOOKUP($D55,'m kvalifikacije žrebna lista'!$A$7:$R$38,14))</f>
        <v/>
      </c>
      <c r="AH55" s="1431">
        <v>49</v>
      </c>
      <c r="AI55" s="1431" t="str">
        <f>UPPER(IF($D55="","",VLOOKUP($D55,'ž kvalifikacije žrebna lista'!$A$7:$R$78,3)))</f>
        <v/>
      </c>
      <c r="AJ55" s="1431" t="str">
        <f>PROPER(IF($D55="","",VLOOKUP($D55,'ž kvalifikacije žrebna lista'!$A$7:$R$78,4)))</f>
        <v/>
      </c>
      <c r="AK55" s="1438" t="str">
        <f>IF($W$55="","",IF($S55&lt;&gt;$C55,"",IF(OR($J56="bb",$J56=""),"0",$T56)))</f>
        <v/>
      </c>
      <c r="AL55" s="1438" t="str">
        <f>IF($W$55="","",IF($S$56&lt;&gt;$C55,"",IF(OR($L$57="bb",$L$57=""),"0",$K$57)))</f>
        <v/>
      </c>
      <c r="AM55" s="1438" t="str">
        <f>IF($W$55="","",IF($S$58&lt;&gt;$C55,"",IF(OR($N$59="bb",$N$59=""),"0",$M$60)))</f>
        <v/>
      </c>
      <c r="AN55" s="1433" t="str">
        <f>IF($W55="","",IF(AND($R$65=1,$S$58=$S$56,$S$56=$S$55,$S$55=$C$55),0.3,IF(AND($R$65=2,$S$58=$S$56,$S$56=$S$55,$S$55=$C$55),0.2,IF(AND($R$65=3,$S$58=$S$56,$S$56=$S$55,$S$55=$C$55),0.1,"0"))))</f>
        <v/>
      </c>
      <c r="AO55" s="1433"/>
      <c r="AP55" s="1433"/>
      <c r="AQ55" s="1450">
        <f t="shared" si="2"/>
        <v>0</v>
      </c>
      <c r="AR55" s="1430"/>
      <c r="AS55" s="1431">
        <v>49</v>
      </c>
      <c r="AT55" s="1431" t="str">
        <f>UPPER(IF($D55="","",VLOOKUP($D55,'ž kvalifikacije žrebna lista'!$A$7:$R$78,3)))</f>
        <v/>
      </c>
      <c r="AU55" s="1431" t="str">
        <f>PROPER(IF($D55="","",VLOOKUP($D55,'ž kvalifikacije žrebna lista'!$A$7:$R$78,4)))</f>
        <v/>
      </c>
      <c r="AV55" s="1450">
        <f t="shared" si="3"/>
        <v>0</v>
      </c>
      <c r="AW55" s="1430"/>
    </row>
    <row r="56" spans="1:49" s="33" customFormat="1" ht="9.6" customHeight="1">
      <c r="A56" s="504" t="s">
        <v>52</v>
      </c>
      <c r="B56" s="101" t="str">
        <f>UPPER(IF($D56="","",VLOOKUP($D56,'ž kvalifikacije žrebna lista'!$A$7:$R$70,17)))</f>
        <v/>
      </c>
      <c r="C56" s="101" t="str">
        <f>UPPER(IF($D56="","",VLOOKUP($D56,'ž kvalifikacije žrebna lista'!$A$7:$R$70,2)))</f>
        <v/>
      </c>
      <c r="D56" s="102"/>
      <c r="E56" s="118" t="str">
        <f>UPPER(IF($D56="","",VLOOKUP($D56,'ž kvalifikacije žrebna lista'!$A$7:$R$70,3)))</f>
        <v/>
      </c>
      <c r="F56" s="118" t="str">
        <f>UPPER(IF($D56="","",VLOOKUP($D56,'ž kvalifikacije žrebna lista'!$A$7:$R$70,4)))</f>
        <v/>
      </c>
      <c r="G56" s="118"/>
      <c r="H56" s="118" t="str">
        <f>UPPER(IF($D56="","",VLOOKUP($D56,'ž kvalifikacije žrebna lista'!$A$7:$R$70,5)))</f>
        <v/>
      </c>
      <c r="I56" s="133"/>
      <c r="J56" s="1404"/>
      <c r="K56" s="115"/>
      <c r="L56" s="116" t="str">
        <f>UPPER(IF(OR(K56="a",K56="as"),J55,IF(OR(K56="b",K56="bs"),J57,)))</f>
        <v/>
      </c>
      <c r="M56" s="994">
        <f>IF(OR(K56="a",K56="as"),K55,IF(OR(K56="b",K56="bs"),K57,))</f>
        <v>0</v>
      </c>
      <c r="N56" s="122"/>
      <c r="O56" s="122"/>
      <c r="P56" s="122"/>
      <c r="Q56" s="122"/>
      <c r="R56" s="122"/>
      <c r="S56" s="982" t="str">
        <f>IF(OR(K56="a",K56="as"),S55,IF(OR(K56="b",K56="bs"),S57,""))</f>
        <v/>
      </c>
      <c r="T56" s="982" t="str">
        <f>IF($D56="","",VLOOKUP($D56,'ž kvalifikacije žrebna lista'!$A$7:$R$38,14))</f>
        <v/>
      </c>
      <c r="V56" s="620">
        <v>50</v>
      </c>
      <c r="W56" s="886" t="str">
        <f>UPPER(IF($D56="","",VLOOKUP($D56,'ž kvalifikacije žrebna lista'!$A$7:$R$78,3)))</f>
        <v/>
      </c>
      <c r="X56" s="886" t="str">
        <f>PROPER(IF($D56="","",VLOOKUP($D56,'ž kvalifikacije žrebna lista'!$A$7:$R$78,4)))</f>
        <v/>
      </c>
      <c r="Y56" s="888" t="str">
        <f t="shared" si="4"/>
        <v/>
      </c>
      <c r="Z56" s="902" t="str">
        <f>IF($W56="","",IF(AND($R$65=1,$S55=$C56),3,IF(AND($R$65=2,$S55=$C56),2,IF(AND($R$65=3,$S55=$C56),1,""))))</f>
        <v/>
      </c>
      <c r="AA56" s="902" t="str">
        <f>IF($W56="","",IF(AND($R$65=1,$S$56=$S$55,$S$55=$C$56),3,IF(AND($R$65=2,$S$56=$S$55,$S$55=$C$56),2,IF(AND($R$65=3,$S$56=$S$55,$S$55=$C$56),1,""))))</f>
        <v/>
      </c>
      <c r="AB56" s="888" t="str">
        <f>IF($W56="","",IF(AND($R$65=1,$S$58=$S$56,$S$56=$S$55,$S$55=$C$56),3,IF(AND($R$65=2,$S$58=$S$56,$S$56=$S$55,$S$55=$C$56),2,IF(AND($R$65=3,$S$58=$S$56,$S$56=$S$55,$S$55=$C$56),1,""))))</f>
        <v/>
      </c>
      <c r="AC56" s="888"/>
      <c r="AD56" s="888"/>
      <c r="AE56" s="1008">
        <f t="shared" si="1"/>
        <v>0</v>
      </c>
      <c r="AG56" s="982" t="str">
        <f>IF($D56="","",VLOOKUP($D56,'m kvalifikacije žrebna lista'!$A$7:$R$38,14))</f>
        <v/>
      </c>
      <c r="AH56" s="1431">
        <v>50</v>
      </c>
      <c r="AI56" s="1431" t="str">
        <f>UPPER(IF($D56="","",VLOOKUP($D56,'ž kvalifikacije žrebna lista'!$A$7:$R$78,3)))</f>
        <v/>
      </c>
      <c r="AJ56" s="1431" t="str">
        <f>PROPER(IF($D56="","",VLOOKUP($D56,'ž kvalifikacije žrebna lista'!$A$7:$R$78,4)))</f>
        <v/>
      </c>
      <c r="AK56" s="1438" t="str">
        <f>IF($W$56="","",IF($S55&lt;&gt;$C56,"",IF(OR($J56="bb",$J56=""),"0",$T55)))</f>
        <v/>
      </c>
      <c r="AL56" s="1438" t="str">
        <f>IF($W$56="","",IF($S$56&lt;&gt;$C56,"",IF(OR($L$57="bb",$L$57=""),"0",$K$57)))</f>
        <v/>
      </c>
      <c r="AM56" s="1438" t="str">
        <f>IF($W$56="","",IF($S$58&lt;&gt;$C56,"",IF(OR($N$59="bb",$N$59=""),"0",$M$60)))</f>
        <v/>
      </c>
      <c r="AN56" s="1433" t="str">
        <f>IF($W56="","",IF(AND($R$65=1,$S$58=$S$56,$S$56=$S$55,$S$55=$C$56),0.3,IF(AND($R$65=2,$S$58=$S$56,$S$56=$S$55,$S$55=$C$56),0.2,IF(AND($R$65=3,$S$58=$S$56,$S$56=$S$55,$S$55=$C$56),0.1,"0"))))</f>
        <v/>
      </c>
      <c r="AO56" s="1433"/>
      <c r="AP56" s="1433"/>
      <c r="AQ56" s="1450">
        <f t="shared" si="2"/>
        <v>0</v>
      </c>
      <c r="AR56" s="1430"/>
      <c r="AS56" s="1431">
        <v>50</v>
      </c>
      <c r="AT56" s="1431" t="str">
        <f>UPPER(IF($D56="","",VLOOKUP($D56,'ž kvalifikacije žrebna lista'!$A$7:$R$78,3)))</f>
        <v/>
      </c>
      <c r="AU56" s="1431" t="str">
        <f>PROPER(IF($D56="","",VLOOKUP($D56,'ž kvalifikacije žrebna lista'!$A$7:$R$78,4)))</f>
        <v/>
      </c>
      <c r="AV56" s="1450">
        <f t="shared" si="3"/>
        <v>0</v>
      </c>
      <c r="AW56" s="1430"/>
    </row>
    <row r="57" spans="1:49" s="33" customFormat="1" ht="9.6" customHeight="1">
      <c r="A57" s="501" t="s">
        <v>53</v>
      </c>
      <c r="B57" s="101" t="str">
        <f>UPPER(IF($D57="","",VLOOKUP($D57,'ž kvalifikacije žrebna lista'!$A$7:$R$70,17)))</f>
        <v/>
      </c>
      <c r="C57" s="101" t="str">
        <f>UPPER(IF($D57="","",VLOOKUP($D57,'ž kvalifikacije žrebna lista'!$A$7:$R$70,2)))</f>
        <v/>
      </c>
      <c r="D57" s="102"/>
      <c r="E57" s="118" t="str">
        <f>UPPER(IF($D57="","",VLOOKUP($D57,'ž kvalifikacije žrebna lista'!$A$7:$R$70,3)))</f>
        <v/>
      </c>
      <c r="F57" s="118" t="str">
        <f>UPPER(IF($D57="","",VLOOKUP($D57,'ž kvalifikacije žrebna lista'!$A$7:$R$70,4)))</f>
        <v/>
      </c>
      <c r="G57" s="118"/>
      <c r="H57" s="118" t="str">
        <f>UPPER(IF($D57="","",VLOOKUP($D57,'ž kvalifikacije žrebna lista'!$A$7:$R$70,5)))</f>
        <v/>
      </c>
      <c r="I57" s="132"/>
      <c r="J57" s="116" t="str">
        <f>UPPER(IF(OR(I58="a",I58="as"),E57,IF(OR(I58="b",I58="bs"),E58,)))</f>
        <v/>
      </c>
      <c r="K57" s="995">
        <f>IF(OR(I58="a",I58="as"),T57,IF(OR(I58="b",I58="bs"),T58,))</f>
        <v>0</v>
      </c>
      <c r="L57" s="1404"/>
      <c r="M57" s="936"/>
      <c r="N57" s="122"/>
      <c r="O57" s="122"/>
      <c r="P57" s="122"/>
      <c r="Q57" s="122"/>
      <c r="R57" s="122"/>
      <c r="S57" s="982" t="str">
        <f>IF(OR(I58="a",I58="as"),C57,IF(OR(I58="b",I58="bs"),C58,""))</f>
        <v/>
      </c>
      <c r="T57" s="982" t="str">
        <f>IF($D57="","",VLOOKUP($D57,'ž kvalifikacije žrebna lista'!$A$7:$R$38,14))</f>
        <v/>
      </c>
      <c r="V57" s="620">
        <v>51</v>
      </c>
      <c r="W57" s="620" t="str">
        <f>UPPER(IF($D57="","",VLOOKUP($D57,'ž kvalifikacije žrebna lista'!$A$7:$R$78,3)))</f>
        <v/>
      </c>
      <c r="X57" s="620" t="str">
        <f>PROPER(IF($D57="","",VLOOKUP($D57,'ž kvalifikacije žrebna lista'!$A$7:$R$78,4)))</f>
        <v/>
      </c>
      <c r="Y57" s="403" t="str">
        <f t="shared" si="4"/>
        <v/>
      </c>
      <c r="Z57" s="900" t="str">
        <f>IF($W57="","",IF(AND($R$65=1,$S57=$C57),3,IF(AND($R$65=2,$S57=$C57),2,IF(AND($R$65=3,$S57=$C57),1,""))))</f>
        <v/>
      </c>
      <c r="AA57" s="900" t="str">
        <f>IF($W57="","",IF(AND($R$65=1,$S$56=$S$57,$S$57=$C$57),3,IF(AND($R$65=2,$S$56=$S$57,$S$57=$C$57),2,IF(AND($R$65=3,$S$56=$S$57,$S$57=$C$57),1,""))))</f>
        <v/>
      </c>
      <c r="AB57" s="403" t="str">
        <f>IF($W57="","",IF(AND($R$65=1,$S$58=$S$56,$S$56=$S$57,$S$57=$C$57),3,IF(AND($R$65=2,$S$58=$S$56,$S$56=$S$57,$S$57=$C$57),2,IF(AND($R$65=3,$S$58=$S$56,$S$56=$S$57,$S$57=$C$57),1,""))))</f>
        <v/>
      </c>
      <c r="AC57" s="403"/>
      <c r="AD57" s="403"/>
      <c r="AE57" s="1007">
        <f t="shared" si="1"/>
        <v>0</v>
      </c>
      <c r="AG57" s="982" t="str">
        <f>IF($D57="","",VLOOKUP($D57,'m kvalifikacije žrebna lista'!$A$7:$R$38,14))</f>
        <v/>
      </c>
      <c r="AH57" s="1431">
        <v>51</v>
      </c>
      <c r="AI57" s="1431" t="str">
        <f>UPPER(IF($D57="","",VLOOKUP($D57,'ž kvalifikacije žrebna lista'!$A$7:$R$78,3)))</f>
        <v/>
      </c>
      <c r="AJ57" s="1431" t="str">
        <f>PROPER(IF($D57="","",VLOOKUP($D57,'ž kvalifikacije žrebna lista'!$A$7:$R$78,4)))</f>
        <v/>
      </c>
      <c r="AK57" s="1438" t="str">
        <f>IF($W$57="","",IF($S57&lt;&gt;$C57,"",IF(OR($J58="bb",$J58=""),"0",$T58)))</f>
        <v/>
      </c>
      <c r="AL57" s="1438" t="str">
        <f>IF($W$57="","",IF($S$56&lt;&gt;$C57,"",IF(OR($L$57="bb",$L$57=""),"0",$K$55)))</f>
        <v/>
      </c>
      <c r="AM57" s="1438" t="str">
        <f>IF($W$57="","",IF($S$58&lt;&gt;$C57,"",IF(OR($N$59="bb",$N$59=""),"0",$M$60)))</f>
        <v/>
      </c>
      <c r="AN57" s="1433" t="str">
        <f>IF($W57="","",IF(AND($R$65=1,$S$58=$S$56,$S$56=$S$57,$S$57=$C$57),0.3,IF(AND($R$65=2,$S$58=$S$56,$S$56=$S$57,$S$57=$C$57),0.2,IF(AND($R$65=3,$S$58=$S$56,$S$56=$S$57,$S$57=$C$57),0.1,"0"))))</f>
        <v/>
      </c>
      <c r="AO57" s="1433"/>
      <c r="AP57" s="1433"/>
      <c r="AQ57" s="1450">
        <f t="shared" si="2"/>
        <v>0</v>
      </c>
      <c r="AR57" s="1430"/>
      <c r="AS57" s="1431">
        <v>51</v>
      </c>
      <c r="AT57" s="1431" t="str">
        <f>UPPER(IF($D57="","",VLOOKUP($D57,'ž kvalifikacije žrebna lista'!$A$7:$R$78,3)))</f>
        <v/>
      </c>
      <c r="AU57" s="1431" t="str">
        <f>PROPER(IF($D57="","",VLOOKUP($D57,'ž kvalifikacije žrebna lista'!$A$7:$R$78,4)))</f>
        <v/>
      </c>
      <c r="AV57" s="1450">
        <f t="shared" si="3"/>
        <v>0</v>
      </c>
      <c r="AW57" s="1430"/>
    </row>
    <row r="58" spans="1:49" s="33" customFormat="1" ht="9.6" customHeight="1">
      <c r="A58" s="501" t="s">
        <v>54</v>
      </c>
      <c r="B58" s="101" t="str">
        <f>UPPER(IF($D58="","",VLOOKUP($D58,'ž kvalifikacije žrebna lista'!$A$7:$R$70,17)))</f>
        <v/>
      </c>
      <c r="C58" s="101" t="str">
        <f>UPPER(IF($D58="","",VLOOKUP($D58,'ž kvalifikacije žrebna lista'!$A$7:$R$70,2)))</f>
        <v/>
      </c>
      <c r="D58" s="102"/>
      <c r="E58" s="118" t="str">
        <f>UPPER(IF($D58="","",VLOOKUP($D58,'ž kvalifikacije žrebna lista'!$A$7:$R$70,3)))</f>
        <v/>
      </c>
      <c r="F58" s="118" t="str">
        <f>UPPER(IF($D58="","",VLOOKUP($D58,'ž kvalifikacije žrebna lista'!$A$7:$R$70,4)))</f>
        <v/>
      </c>
      <c r="G58" s="118"/>
      <c r="H58" s="118" t="str">
        <f>UPPER(IF($D58="","",VLOOKUP($D58,'ž kvalifikacije žrebna lista'!$A$7:$R$70,5)))</f>
        <v/>
      </c>
      <c r="I58" s="133"/>
      <c r="J58" s="1404"/>
      <c r="K58" s="937"/>
      <c r="L58" s="114" t="s">
        <v>151</v>
      </c>
      <c r="M58" s="120"/>
      <c r="N58" s="116" t="str">
        <f>UPPER(IF(OR(M58="a",M58="as"),L56,IF(OR(M58="b",M58="bs"),L60,)))</f>
        <v/>
      </c>
      <c r="O58" s="121"/>
      <c r="P58" s="159"/>
      <c r="Q58" s="122"/>
      <c r="R58" s="122"/>
      <c r="S58" s="982" t="str">
        <f>IF(OR(M58="a",M58="as"),S56,IF(OR(M58="b",M58="bs"),S60,""))</f>
        <v/>
      </c>
      <c r="T58" s="982" t="str">
        <f>IF($D58="","",VLOOKUP($D58,'ž kvalifikacije žrebna lista'!$A$7:$R$38,14))</f>
        <v/>
      </c>
      <c r="V58" s="886">
        <v>52</v>
      </c>
      <c r="W58" s="886" t="str">
        <f>UPPER(IF($D58="","",VLOOKUP($D58,'ž kvalifikacije žrebna lista'!$A$7:$R$78,3)))</f>
        <v/>
      </c>
      <c r="X58" s="886" t="str">
        <f>PROPER(IF($D58="","",VLOOKUP($D58,'ž kvalifikacije žrebna lista'!$A$7:$R$78,4)))</f>
        <v/>
      </c>
      <c r="Y58" s="888" t="str">
        <f t="shared" si="4"/>
        <v/>
      </c>
      <c r="Z58" s="902" t="str">
        <f>IF($W58="","",IF(AND($R$65=1,$S57=$C58),3,IF(AND($R$65=2,$S57=$C58),2,IF(AND($R$65=3,$S57=$C58),1,""))))</f>
        <v/>
      </c>
      <c r="AA58" s="902" t="str">
        <f>IF($W58="","",IF(AND($R$65=1,$S$56=$S$57,$S$57=$C$58),3,IF(AND($R$65=2,$S$56=$S$57,$S$57=$C$58),2,IF(AND($R$65=3,$S$56=$S$57,$S$57=$C$58),1,""))))</f>
        <v/>
      </c>
      <c r="AB58" s="888" t="str">
        <f>IF($W58="","",IF(AND($R$65=1,$S$58=$S$56,$S$56=$S$57,$S$57=$C$58),3,IF(AND($R$65=2,$S$58=$S$56,$S$56=$S$57,$S$57=$C$58),2,IF(AND($R$65=3,$S$58=$S$56,$S$56=$S$57,$S$57=$C$58),1,""))))</f>
        <v/>
      </c>
      <c r="AC58" s="888"/>
      <c r="AD58" s="888"/>
      <c r="AE58" s="1008">
        <f t="shared" si="1"/>
        <v>0</v>
      </c>
      <c r="AG58" s="982" t="str">
        <f>IF($D58="","",VLOOKUP($D58,'m kvalifikacije žrebna lista'!$A$7:$R$38,14))</f>
        <v/>
      </c>
      <c r="AH58" s="1431">
        <v>52</v>
      </c>
      <c r="AI58" s="1431" t="str">
        <f>UPPER(IF($D58="","",VLOOKUP($D58,'ž kvalifikacije žrebna lista'!$A$7:$R$78,3)))</f>
        <v/>
      </c>
      <c r="AJ58" s="1431" t="str">
        <f>PROPER(IF($D58="","",VLOOKUP($D58,'ž kvalifikacije žrebna lista'!$A$7:$R$78,4)))</f>
        <v/>
      </c>
      <c r="AK58" s="1438" t="str">
        <f>IF($W$58="","",IF($S57&lt;&gt;$C58,"",IF(OR($J58="bb",$J58=""),"0",$T57)))</f>
        <v/>
      </c>
      <c r="AL58" s="1438" t="str">
        <f>IF($W$58="","",IF($S$56&lt;&gt;$C58,"",IF(OR($L$57="bb",$L$57=""),"0",$K$55)))</f>
        <v/>
      </c>
      <c r="AM58" s="1438" t="str">
        <f>IF($W$58="","",IF($S$58&lt;&gt;$C58,"",IF(OR($N$59="bb",$N$59=""),"0",$M$60)))</f>
        <v/>
      </c>
      <c r="AN58" s="1433" t="str">
        <f>IF($W58="","",IF(AND($R$65=1,$S$58=$S$56,$S$56=$S$57,$S$57=$C$58),0.3,IF(AND($R$65=2,$S$58=$S$56,$S$56=$S$57,$S$57=$C$58),0.2,IF(AND($R$65=3,$S$58=$S$56,$S$56=$S$57,$S$57=$C$58),0.1,"0"))))</f>
        <v/>
      </c>
      <c r="AO58" s="1433"/>
      <c r="AP58" s="1433"/>
      <c r="AQ58" s="1450">
        <f t="shared" si="2"/>
        <v>0</v>
      </c>
      <c r="AR58" s="1430"/>
      <c r="AS58" s="1431">
        <v>52</v>
      </c>
      <c r="AT58" s="1431" t="str">
        <f>UPPER(IF($D58="","",VLOOKUP($D58,'ž kvalifikacije žrebna lista'!$A$7:$R$78,3)))</f>
        <v/>
      </c>
      <c r="AU58" s="1431" t="str">
        <f>PROPER(IF($D58="","",VLOOKUP($D58,'ž kvalifikacije žrebna lista'!$A$7:$R$78,4)))</f>
        <v/>
      </c>
      <c r="AV58" s="1450">
        <f t="shared" si="3"/>
        <v>0</v>
      </c>
      <c r="AW58" s="1430"/>
    </row>
    <row r="59" spans="1:49" s="33" customFormat="1" ht="9.6" customHeight="1">
      <c r="A59" s="501" t="s">
        <v>55</v>
      </c>
      <c r="B59" s="101" t="str">
        <f>UPPER(IF($D59="","",VLOOKUP($D59,'ž kvalifikacije žrebna lista'!$A$7:$R$70,17)))</f>
        <v/>
      </c>
      <c r="C59" s="101" t="str">
        <f>UPPER(IF($D59="","",VLOOKUP($D59,'ž kvalifikacije žrebna lista'!$A$7:$R$70,2)))</f>
        <v/>
      </c>
      <c r="D59" s="102"/>
      <c r="E59" s="118" t="str">
        <f>UPPER(IF($D59="","",VLOOKUP($D59,'ž kvalifikacije žrebna lista'!$A$7:$R$70,3)))</f>
        <v/>
      </c>
      <c r="F59" s="118" t="str">
        <f>UPPER(IF($D59="","",VLOOKUP($D59,'ž kvalifikacije žrebna lista'!$A$7:$R$70,4)))</f>
        <v/>
      </c>
      <c r="G59" s="118"/>
      <c r="H59" s="118" t="str">
        <f>UPPER(IF($D59="","",VLOOKUP($D59,'ž kvalifikacije žrebna lista'!$A$7:$R$70,5)))</f>
        <v/>
      </c>
      <c r="I59" s="132"/>
      <c r="J59" s="116" t="str">
        <f>UPPER(IF(OR(I60="a",I60="as"),E59,IF(OR(I60="b",I60="bs"),E60,)))</f>
        <v/>
      </c>
      <c r="K59" s="994">
        <f>IF(OR(I60="a",I60="as"),T59,IF(OR(I60="b",I60="bs"),T60,))</f>
        <v>0</v>
      </c>
      <c r="L59" s="134"/>
      <c r="M59" s="997"/>
      <c r="N59" s="1404"/>
      <c r="O59" s="122"/>
      <c r="P59" s="122"/>
      <c r="Q59" s="122"/>
      <c r="R59" s="122"/>
      <c r="S59" s="982" t="str">
        <f>IF(OR(I60="a",I60="as"),C59,IF(OR(I60="b",I60="bs"),C60,""))</f>
        <v/>
      </c>
      <c r="T59" s="982" t="str">
        <f>IF($D59="","",VLOOKUP($D59,'ž kvalifikacije žrebna lista'!$A$7:$R$38,14))</f>
        <v/>
      </c>
      <c r="V59" s="620">
        <v>53</v>
      </c>
      <c r="W59" s="620" t="str">
        <f>UPPER(IF($D59="","",VLOOKUP($D59,'ž kvalifikacije žrebna lista'!$A$7:$R$78,3)))</f>
        <v/>
      </c>
      <c r="X59" s="620" t="str">
        <f>PROPER(IF($D59="","",VLOOKUP($D59,'ž kvalifikacije žrebna lista'!$A$7:$R$78,4)))</f>
        <v/>
      </c>
      <c r="Y59" s="403" t="str">
        <f t="shared" si="4"/>
        <v/>
      </c>
      <c r="Z59" s="900" t="str">
        <f>IF($W59="","",IF(AND($R$65=1,$S59=$C59),3,IF(AND($R$65=2,$S59=$C59),2,IF(AND($R$65=3,$S59=$C59),1,""))))</f>
        <v/>
      </c>
      <c r="AA59" s="900" t="str">
        <f>IF($W59="","",IF(AND($R$65=1,$S$60=$S$59,$S$59=$C$59),3,IF(AND($R$65=2,$S$60=$S$59,$S$59=$C$59),2,IF(AND($R$65=3,$S$60=$S$59,$S$59=$C$59),1,""))))</f>
        <v/>
      </c>
      <c r="AB59" s="403" t="str">
        <f>IF($W59="","",IF(AND($R$65=1,$S$58=$S$60,$S$60=$S$59,$S$59=$C$59),3,IF(AND($R$65=2,$S$58=$S$60,$S$60=$S$59,$S$59=$C$59),2,IF(AND($R$65=3,$S$58=$S$60,$S$60=$S$59,$S$59=$C$59),1,""))))</f>
        <v/>
      </c>
      <c r="AC59" s="403"/>
      <c r="AD59" s="403"/>
      <c r="AE59" s="1007">
        <f t="shared" si="1"/>
        <v>0</v>
      </c>
      <c r="AG59" s="982" t="str">
        <f>IF($D59="","",VLOOKUP($D59,'m kvalifikacije žrebna lista'!$A$7:$R$38,14))</f>
        <v/>
      </c>
      <c r="AH59" s="1431">
        <v>53</v>
      </c>
      <c r="AI59" s="1431" t="str">
        <f>UPPER(IF($D59="","",VLOOKUP($D59,'ž kvalifikacije žrebna lista'!$A$7:$R$78,3)))</f>
        <v/>
      </c>
      <c r="AJ59" s="1431" t="str">
        <f>PROPER(IF($D59="","",VLOOKUP($D59,'ž kvalifikacije žrebna lista'!$A$7:$R$78,4)))</f>
        <v/>
      </c>
      <c r="AK59" s="1438" t="str">
        <f>IF($W$59="","",IF($S59&lt;&gt;$C59,"",IF(OR($J60="bb",$J60=""),"0",$T60)))</f>
        <v/>
      </c>
      <c r="AL59" s="1438" t="str">
        <f>IF($W$59="","",IF($S$60&lt;&gt;$C59,"",IF(OR($L$61="bb",$L$61=""),"0",$K$61)))</f>
        <v/>
      </c>
      <c r="AM59" s="1438" t="str">
        <f>IF($W$59="","",IF($S$58&lt;&gt;$C59,"",IF(OR($N$59="bb",$N$59=""),"0",$M$56)))</f>
        <v/>
      </c>
      <c r="AN59" s="1433" t="str">
        <f>IF($W59="","",IF(AND($R$65=1,$S$58=$S$60,$S$60=$S$59,$S$59=$C$59),0.3,IF(AND($R$65=2,$S$58=$S$60,$S$60=$S$59,$S$59=$C$59),0.2,IF(AND($R$65=3,$S$58=$S$60,$S$60=$S$59,$S$59=$C$59),0.1,"0"))))</f>
        <v/>
      </c>
      <c r="AO59" s="1433"/>
      <c r="AP59" s="1433"/>
      <c r="AQ59" s="1450">
        <f t="shared" si="2"/>
        <v>0</v>
      </c>
      <c r="AR59" s="1430"/>
      <c r="AS59" s="1431">
        <v>53</v>
      </c>
      <c r="AT59" s="1431" t="str">
        <f>UPPER(IF($D59="","",VLOOKUP($D59,'ž kvalifikacije žrebna lista'!$A$7:$R$78,3)))</f>
        <v/>
      </c>
      <c r="AU59" s="1431" t="str">
        <f>PROPER(IF($D59="","",VLOOKUP($D59,'ž kvalifikacije žrebna lista'!$A$7:$R$78,4)))</f>
        <v/>
      </c>
      <c r="AV59" s="1450">
        <f t="shared" si="3"/>
        <v>0</v>
      </c>
      <c r="AW59" s="1430"/>
    </row>
    <row r="60" spans="1:49" s="33" customFormat="1" ht="9.6" customHeight="1">
      <c r="A60" s="501" t="s">
        <v>56</v>
      </c>
      <c r="B60" s="101" t="str">
        <f>UPPER(IF($D60="","",VLOOKUP($D60,'ž kvalifikacije žrebna lista'!$A$7:$R$70,17)))</f>
        <v/>
      </c>
      <c r="C60" s="101" t="str">
        <f>UPPER(IF($D60="","",VLOOKUP($D60,'ž kvalifikacije žrebna lista'!$A$7:$R$70,2)))</f>
        <v/>
      </c>
      <c r="D60" s="102"/>
      <c r="E60" s="118" t="str">
        <f>UPPER(IF($D60="","",VLOOKUP($D60,'ž kvalifikacije žrebna lista'!$A$7:$R$70,3)))</f>
        <v/>
      </c>
      <c r="F60" s="118" t="str">
        <f>UPPER(IF($D60="","",VLOOKUP($D60,'ž kvalifikacije žrebna lista'!$A$7:$R$70,4)))</f>
        <v/>
      </c>
      <c r="G60" s="118"/>
      <c r="H60" s="118" t="str">
        <f>UPPER(IF($D60="","",VLOOKUP($D60,'ž kvalifikacije žrebna lista'!$A$7:$R$70,5)))</f>
        <v/>
      </c>
      <c r="I60" s="133"/>
      <c r="J60" s="1404"/>
      <c r="K60" s="115"/>
      <c r="L60" s="116" t="str">
        <f>UPPER(IF(OR(K60="a",K60="as"),J59,IF(OR(K60="b",K60="bs"),J61,)))</f>
        <v/>
      </c>
      <c r="M60" s="998">
        <f>IF(OR(K60="a",K60="as"),K59,IF(OR(K60="b",K60="bs"),K61,))</f>
        <v>0</v>
      </c>
      <c r="N60" s="122"/>
      <c r="O60" s="122"/>
      <c r="P60" s="122"/>
      <c r="Q60" s="122"/>
      <c r="R60" s="122"/>
      <c r="S60" s="982" t="str">
        <f>IF(OR(K60="a",K60="as"),S59,IF(OR(K60="b",K60="bs"),S61,""))</f>
        <v/>
      </c>
      <c r="T60" s="982" t="str">
        <f>IF($D60="","",VLOOKUP($D60,'ž kvalifikacije žrebna lista'!$A$7:$R$38,14))</f>
        <v/>
      </c>
      <c r="V60" s="620">
        <v>54</v>
      </c>
      <c r="W60" s="886" t="str">
        <f>UPPER(IF($D60="","",VLOOKUP($D60,'ž kvalifikacije žrebna lista'!$A$7:$R$78,3)))</f>
        <v/>
      </c>
      <c r="X60" s="886" t="str">
        <f>PROPER(IF($D60="","",VLOOKUP($D60,'ž kvalifikacije žrebna lista'!$A$7:$R$78,4)))</f>
        <v/>
      </c>
      <c r="Y60" s="888" t="str">
        <f t="shared" si="4"/>
        <v/>
      </c>
      <c r="Z60" s="902" t="str">
        <f>IF($W60="","",IF(AND($R$65=1,$S59=$C60),3,IF(AND($R$65=2,$S59=$C60),2,IF(AND($R$65=3,$S59=$C60),1,""))))</f>
        <v/>
      </c>
      <c r="AA60" s="902" t="str">
        <f>IF($W60="","",IF(AND($R$65=1,$S$60=$S$59,$S$59=$C$60),3,IF(AND($R$65=2,$S$60=$S$59,$S$59=$C$60),2,IF(AND($R$65=3,$S$60=$S$59,$S$59=$C$60),1,""))))</f>
        <v/>
      </c>
      <c r="AB60" s="888" t="str">
        <f>IF($W60="","",IF(AND($R$65=1,$S$58=$S$60,$S$60=$S$59,$S$59=$C$60),3,IF(AND($R$65=2,$S$58=$S$60,$S$60=$S$59,$S$59=$C$60),2,IF(AND($R$65=3,$S$58=$S$60,$S$60=$S$59,$S$59=$C$60),1,""))))</f>
        <v/>
      </c>
      <c r="AC60" s="888"/>
      <c r="AD60" s="888"/>
      <c r="AE60" s="1008">
        <f t="shared" si="1"/>
        <v>0</v>
      </c>
      <c r="AG60" s="982" t="str">
        <f>IF($D60="","",VLOOKUP($D60,'m kvalifikacije žrebna lista'!$A$7:$R$38,14))</f>
        <v/>
      </c>
      <c r="AH60" s="1431">
        <v>54</v>
      </c>
      <c r="AI60" s="1431" t="str">
        <f>UPPER(IF($D60="","",VLOOKUP($D60,'ž kvalifikacije žrebna lista'!$A$7:$R$78,3)))</f>
        <v/>
      </c>
      <c r="AJ60" s="1431" t="str">
        <f>PROPER(IF($D60="","",VLOOKUP($D60,'ž kvalifikacije žrebna lista'!$A$7:$R$78,4)))</f>
        <v/>
      </c>
      <c r="AK60" s="1438" t="str">
        <f>IF($W$60="","",IF($S59&lt;&gt;$C60,"",IF(OR($J60="bb",$J60=""),"0",$T59)))</f>
        <v/>
      </c>
      <c r="AL60" s="1438" t="str">
        <f>IF($W$60="","",IF($S$60&lt;&gt;$C60,"",IF(OR($L$61="bb",$L$61=""),"0",$K$61)))</f>
        <v/>
      </c>
      <c r="AM60" s="1438" t="str">
        <f>IF($W$60="","",IF($S$58&lt;&gt;$C60,"",IF(OR($N$59="bb",$N$59=""),"0",$M$56)))</f>
        <v/>
      </c>
      <c r="AN60" s="1433" t="str">
        <f>IF($W60="","",IF(AND($R$65=1,$S$58=$S$60,$S$60=$S$59,$S$59=$C$60),0.3,IF(AND($R$65=2,$S$58=$S$60,$S$60=$S$59,$S$59=$C$60),0.2,IF(AND($R$65=3,$S$58=$S$60,$S$60=$S$59,$S$59=$C$60),0.1,"0"))))</f>
        <v/>
      </c>
      <c r="AO60" s="1433"/>
      <c r="AP60" s="1433"/>
      <c r="AQ60" s="1450">
        <f t="shared" si="2"/>
        <v>0</v>
      </c>
      <c r="AR60" s="1430"/>
      <c r="AS60" s="1431">
        <v>54</v>
      </c>
      <c r="AT60" s="1431" t="str">
        <f>UPPER(IF($D60="","",VLOOKUP($D60,'ž kvalifikacije žrebna lista'!$A$7:$R$78,3)))</f>
        <v/>
      </c>
      <c r="AU60" s="1431" t="str">
        <f>PROPER(IF($D60="","",VLOOKUP($D60,'ž kvalifikacije žrebna lista'!$A$7:$R$78,4)))</f>
        <v/>
      </c>
      <c r="AV60" s="1450">
        <f t="shared" si="3"/>
        <v>0</v>
      </c>
      <c r="AW60" s="1430"/>
    </row>
    <row r="61" spans="1:49" s="33" customFormat="1" ht="9.6" customHeight="1">
      <c r="A61" s="504" t="s">
        <v>57</v>
      </c>
      <c r="B61" s="101" t="str">
        <f>UPPER(IF($D61="","",VLOOKUP($D61,'ž kvalifikacije žrebna lista'!$A$7:$R$70,17)))</f>
        <v/>
      </c>
      <c r="C61" s="101" t="str">
        <f>UPPER(IF($D61="","",VLOOKUP($D61,'ž kvalifikacije žrebna lista'!$A$7:$R$70,2)))</f>
        <v/>
      </c>
      <c r="D61" s="102"/>
      <c r="E61" s="118" t="str">
        <f>UPPER(IF($D61="","",VLOOKUP($D61,'ž kvalifikacije žrebna lista'!$A$7:$R$70,3)))</f>
        <v/>
      </c>
      <c r="F61" s="118" t="str">
        <f>UPPER(IF($D61="","",VLOOKUP($D61,'ž kvalifikacije žrebna lista'!$A$7:$R$70,4)))</f>
        <v/>
      </c>
      <c r="G61" s="118"/>
      <c r="H61" s="118" t="str">
        <f>UPPER(IF($D61="","",VLOOKUP($D61,'ž kvalifikacije žrebna lista'!$A$7:$R$70,5)))</f>
        <v/>
      </c>
      <c r="I61" s="132"/>
      <c r="J61" s="116" t="str">
        <f>UPPER(IF(OR(I62="a",I62="as"),E61,IF(OR(I62="b",I62="bs"),E62,)))</f>
        <v/>
      </c>
      <c r="K61" s="996">
        <f>IF(OR(I62="a",I62="as"),T61,IF(OR(I62="b",I62="bs"),T62,))</f>
        <v>0</v>
      </c>
      <c r="L61" s="1404"/>
      <c r="M61" s="937"/>
      <c r="N61" s="122"/>
      <c r="O61" s="122"/>
      <c r="P61" s="122"/>
      <c r="Q61" s="122"/>
      <c r="R61" s="122"/>
      <c r="S61" s="982" t="str">
        <f>IF(OR(I62="a",I62="as"),C61,IF(OR(I62="b",I62="bs"),C62,""))</f>
        <v/>
      </c>
      <c r="T61" s="982" t="str">
        <f>IF($D61="","",VLOOKUP($D61,'ž kvalifikacije žrebna lista'!$A$7:$R$38,14))</f>
        <v/>
      </c>
      <c r="V61" s="886">
        <v>55</v>
      </c>
      <c r="W61" s="620" t="str">
        <f>UPPER(IF($D61="","",VLOOKUP($D61,'ž kvalifikacije žrebna lista'!$A$7:$R$78,3)))</f>
        <v/>
      </c>
      <c r="X61" s="620" t="str">
        <f>PROPER(IF($D61="","",VLOOKUP($D61,'ž kvalifikacije žrebna lista'!$A$7:$R$78,4)))</f>
        <v/>
      </c>
      <c r="Y61" s="403" t="str">
        <f t="shared" si="4"/>
        <v/>
      </c>
      <c r="Z61" s="900" t="str">
        <f>IF($W61="","",IF(AND($R$65=1,$S61=$C61),3,IF(AND($R$65=2,$S61=$C61),2,IF(AND($R$65=3,$S61=$C61),1,""))))</f>
        <v/>
      </c>
      <c r="AA61" s="900" t="str">
        <f>IF($W61="","",IF(AND($R$65=1,$S$60=$S$61,$S$61=$C$61),3,IF(AND($R$65=2,$S$60=$S$61,$S$61=$C$61),2,IF(AND($R$65=3,$S$60=$S$61,$S$61=$C$61),1,""))))</f>
        <v/>
      </c>
      <c r="AB61" s="403" t="str">
        <f>IF($W61="","",IF(AND($R$65=1,$S$58=$S$60,$S$60=$S$61,$S$61=$C$61),3,IF(AND($R$65=2,$S$58=$S$60,$S$60=$S$61,$S$61=$C$61),2,IF(AND($R$65=3,$S$58=$S$60,$S$60=$S$61,$S$61=$C$61),1,""))))</f>
        <v/>
      </c>
      <c r="AC61" s="403"/>
      <c r="AD61" s="403"/>
      <c r="AE61" s="1007">
        <f t="shared" si="1"/>
        <v>0</v>
      </c>
      <c r="AG61" s="982" t="str">
        <f>IF($D61="","",VLOOKUP($D61,'m kvalifikacije žrebna lista'!$A$7:$R$38,14))</f>
        <v/>
      </c>
      <c r="AH61" s="1431">
        <v>55</v>
      </c>
      <c r="AI61" s="1431" t="str">
        <f>UPPER(IF($D61="","",VLOOKUP($D61,'ž kvalifikacije žrebna lista'!$A$7:$R$78,3)))</f>
        <v/>
      </c>
      <c r="AJ61" s="1431" t="str">
        <f>PROPER(IF($D61="","",VLOOKUP($D61,'ž kvalifikacije žrebna lista'!$A$7:$R$78,4)))</f>
        <v/>
      </c>
      <c r="AK61" s="1438" t="str">
        <f>IF($W$61="","",IF($S61&lt;&gt;$C61,"",IF(OR($J62="bb",$J62=""),"0",$T62)))</f>
        <v/>
      </c>
      <c r="AL61" s="1438" t="str">
        <f>IF($W$61="","",IF($S$60&lt;&gt;$C61,"",IF(OR($L$61="bb",$L$61=""),"0",$K$59)))</f>
        <v/>
      </c>
      <c r="AM61" s="1438" t="str">
        <f>IF($W$61="","",IF($S$58&lt;&gt;$C61,"",IF(OR($N$59="bb",$N$59=""),"0",$M$56)))</f>
        <v/>
      </c>
      <c r="AN61" s="1433" t="str">
        <f>IF($W61="","",IF(AND($R$65=1,$S$58=$S$60,$S$60=$S$61,$S$61=$C$61),0.3,IF(AND($R$65=2,$S$58=$S$60,$S$60=$S$61,$S$61=$C$61),0.2,IF(AND($R$65=3,$S$58=$S$60,$S$60=$S$61,$S$61=$C$61),0.1,"0"))))</f>
        <v/>
      </c>
      <c r="AO61" s="1433"/>
      <c r="AP61" s="1433"/>
      <c r="AQ61" s="1450">
        <f t="shared" si="2"/>
        <v>0</v>
      </c>
      <c r="AR61" s="1430"/>
      <c r="AS61" s="1431">
        <v>55</v>
      </c>
      <c r="AT61" s="1431" t="str">
        <f>UPPER(IF($D61="","",VLOOKUP($D61,'ž kvalifikacije žrebna lista'!$A$7:$R$78,3)))</f>
        <v/>
      </c>
      <c r="AU61" s="1431" t="str">
        <f>PROPER(IF($D61="","",VLOOKUP($D61,'ž kvalifikacije žrebna lista'!$A$7:$R$78,4)))</f>
        <v/>
      </c>
      <c r="AV61" s="1450">
        <f t="shared" si="3"/>
        <v>0</v>
      </c>
      <c r="AW61" s="1430"/>
    </row>
    <row r="62" spans="1:49" s="33" customFormat="1" ht="9.6" customHeight="1">
      <c r="A62" s="501" t="s">
        <v>58</v>
      </c>
      <c r="B62" s="101" t="str">
        <f>UPPER(IF($D62="","",VLOOKUP($D62,'ž kvalifikacije žrebna lista'!$A$7:$R$70,17)))</f>
        <v/>
      </c>
      <c r="C62" s="101" t="str">
        <f>UPPER(IF($D62="","",VLOOKUP($D62,'ž kvalifikacije žrebna lista'!$A$7:$R$70,2)))</f>
        <v/>
      </c>
      <c r="D62" s="102"/>
      <c r="E62" s="118" t="str">
        <f>UPPER(IF($D62="","",VLOOKUP($D62,'ž kvalifikacije žrebna lista'!$A$7:$R$70,3)))</f>
        <v/>
      </c>
      <c r="F62" s="118" t="str">
        <f>UPPER(IF($D62="","",VLOOKUP($D62,'ž kvalifikacije žrebna lista'!$A$7:$R$70,4)))</f>
        <v/>
      </c>
      <c r="G62" s="118"/>
      <c r="H62" s="118" t="str">
        <f>UPPER(IF($D62="","",VLOOKUP($D62,'ž kvalifikacije žrebna lista'!$A$7:$R$70,5)))</f>
        <v/>
      </c>
      <c r="I62" s="133"/>
      <c r="J62" s="1404"/>
      <c r="K62" s="937"/>
      <c r="L62" s="122"/>
      <c r="M62" s="999"/>
      <c r="N62" s="122"/>
      <c r="O62" s="122"/>
      <c r="P62" s="122"/>
      <c r="Q62" s="122"/>
      <c r="R62" s="122"/>
      <c r="S62" s="982"/>
      <c r="T62" s="982" t="str">
        <f>IF($D62="","",VLOOKUP($D62,'ž kvalifikacije žrebna lista'!$A$7:$R$38,14))</f>
        <v/>
      </c>
      <c r="V62" s="620">
        <v>56</v>
      </c>
      <c r="W62" s="886" t="str">
        <f>UPPER(IF($D62="","",VLOOKUP($D62,'ž kvalifikacije žrebna lista'!$A$7:$R$78,3)))</f>
        <v/>
      </c>
      <c r="X62" s="886" t="str">
        <f>PROPER(IF($D62="","",VLOOKUP($D62,'ž kvalifikacije žrebna lista'!$A$7:$R$78,4)))</f>
        <v/>
      </c>
      <c r="Y62" s="888" t="str">
        <f t="shared" si="4"/>
        <v/>
      </c>
      <c r="Z62" s="902" t="str">
        <f>IF($W62="","",IF(AND($R$65=1,$S61=$C62),3,IF(AND($R$65=2,$S61=$C62),2,IF(AND($R$65=3,$S61=$C62),1,""))))</f>
        <v/>
      </c>
      <c r="AA62" s="902" t="str">
        <f>IF($W62="","",IF(AND($R$65=1,$S$60=$S$61,$S$61=$C$62),3,IF(AND($R$65=2,$S$60=$S$61,$S$61=$C$62),2,IF(AND($R$65=3,$S$60=$S$61,$S$61=$C$62),1,""))))</f>
        <v/>
      </c>
      <c r="AB62" s="888" t="str">
        <f>IF($W62="","",IF(AND($R$65=1,$S$58=$S$60,$S$60=$S$61,$S$61=$C$62),3,IF(AND($R$65=2,$S$58=$S$60,$S$60=$S$61,$S$61=$C$62),2,IF(AND($R$65=3,$S$58=$S$60,$S$60=$S$61,$S$61=$C$62),1,""))))</f>
        <v/>
      </c>
      <c r="AC62" s="888"/>
      <c r="AD62" s="888"/>
      <c r="AE62" s="1008">
        <f t="shared" si="1"/>
        <v>0</v>
      </c>
      <c r="AG62" s="982" t="str">
        <f>IF($D62="","",VLOOKUP($D62,'m kvalifikacije žrebna lista'!$A$7:$R$38,14))</f>
        <v/>
      </c>
      <c r="AH62" s="1431">
        <v>56</v>
      </c>
      <c r="AI62" s="1431" t="str">
        <f>UPPER(IF($D62="","",VLOOKUP($D62,'ž kvalifikacije žrebna lista'!$A$7:$R$78,3)))</f>
        <v/>
      </c>
      <c r="AJ62" s="1431" t="str">
        <f>PROPER(IF($D62="","",VLOOKUP($D62,'ž kvalifikacije žrebna lista'!$A$7:$R$78,4)))</f>
        <v/>
      </c>
      <c r="AK62" s="1438" t="str">
        <f>IF($W$62="","",IF($S61&lt;&gt;$C62,"",IF(OR($J62="bb",$J62=""),"0",$T61)))</f>
        <v/>
      </c>
      <c r="AL62" s="1438" t="str">
        <f>IF($W$62="","",IF($S$60&lt;&gt;$C62,"",IF(OR($L$61="bb",$L$61=""),"0",$K$59)))</f>
        <v/>
      </c>
      <c r="AM62" s="1438" t="str">
        <f>IF($W$62="","",IF($S$58&lt;&gt;$C62,"",IF(OR($N$59="bb",$N$59=""),"0",$M$56)))</f>
        <v/>
      </c>
      <c r="AN62" s="1433" t="str">
        <f>IF($W62="","",IF(AND($R$65=1,$S$58=$S$60,$S$60=$S$61,$S$61=$C$62),0.3,IF(AND($R$65=2,$S$58=$S$60,$S$60=$S$61,$S$61=$C$62),0.2,IF(AND($R$65=3,$S$58=$S$60,$S$60=$S$61,$S$61=$C$62),0.1,"0"))))</f>
        <v/>
      </c>
      <c r="AO62" s="1433"/>
      <c r="AP62" s="1433"/>
      <c r="AQ62" s="1450">
        <f t="shared" si="2"/>
        <v>0</v>
      </c>
      <c r="AR62" s="1430"/>
      <c r="AS62" s="1431">
        <v>56</v>
      </c>
      <c r="AT62" s="1431" t="str">
        <f>UPPER(IF($D62="","",VLOOKUP($D62,'ž kvalifikacije žrebna lista'!$A$7:$R$78,3)))</f>
        <v/>
      </c>
      <c r="AU62" s="1431" t="str">
        <f>PROPER(IF($D62="","",VLOOKUP($D62,'ž kvalifikacije žrebna lista'!$A$7:$R$78,4)))</f>
        <v/>
      </c>
      <c r="AV62" s="1450">
        <f t="shared" si="3"/>
        <v>0</v>
      </c>
      <c r="AW62" s="1430"/>
    </row>
    <row r="63" spans="1:49" s="33" customFormat="1" ht="9.6" customHeight="1">
      <c r="A63" s="500" t="s">
        <v>59</v>
      </c>
      <c r="B63" s="103" t="str">
        <f>UPPER(IF($D63="","",VLOOKUP($D63,'ž kvalifikacije žrebna lista'!$A$7:$R$70,17)))</f>
        <v/>
      </c>
      <c r="C63" s="103" t="str">
        <f>UPPER(IF($D63="","",VLOOKUP($D63,'ž kvalifikacije žrebna lista'!$A$7:$R$70,2)))</f>
        <v/>
      </c>
      <c r="D63" s="102"/>
      <c r="E63" s="103" t="str">
        <f>UPPER(IF($D63="","",VLOOKUP($D63,'ž kvalifikacije žrebna lista'!$A$7:$R$70,3)))</f>
        <v/>
      </c>
      <c r="F63" s="103" t="str">
        <f>UPPER(IF($D63="","",VLOOKUP($D63,'ž kvalifikacije žrebna lista'!$A$7:$R$70,4)))</f>
        <v/>
      </c>
      <c r="G63" s="103"/>
      <c r="H63" s="103" t="str">
        <f>UPPER(IF($D63="","",VLOOKUP($D63,'ž kvalifikacije žrebna lista'!$A$7:$R$70,5)))</f>
        <v/>
      </c>
      <c r="I63" s="132"/>
      <c r="J63" s="116" t="str">
        <f>UPPER(IF(OR(I64="a",I64="as"),E63,IF(OR(I64="b",I64="bs"),E64,)))</f>
        <v/>
      </c>
      <c r="K63" s="994">
        <f>IF(OR(I64="a",I64="as"),T63,IF(OR(I64="b",I64="bs"),T64,))</f>
        <v>0</v>
      </c>
      <c r="L63" s="122"/>
      <c r="M63" s="937"/>
      <c r="N63" s="122"/>
      <c r="O63" s="122"/>
      <c r="P63" s="122"/>
      <c r="Q63" s="1684" t="s">
        <v>340</v>
      </c>
      <c r="R63" s="1684"/>
      <c r="S63" s="982" t="str">
        <f>IF(OR(I64="a",I64="as"),C63,IF(OR(I64="b",I64="bs"),C64,""))</f>
        <v/>
      </c>
      <c r="T63" s="982" t="str">
        <f>IF($D63="","",VLOOKUP($D63,'ž kvalifikacije žrebna lista'!$A$7:$R$38,14))</f>
        <v/>
      </c>
      <c r="V63" s="620">
        <v>57</v>
      </c>
      <c r="W63" s="620" t="str">
        <f>UPPER(IF($D63="","",VLOOKUP($D63,'ž kvalifikacije žrebna lista'!$A$7:$R$78,3)))</f>
        <v/>
      </c>
      <c r="X63" s="620" t="str">
        <f>PROPER(IF($D63="","",VLOOKUP($D63,'ž kvalifikacije žrebna lista'!$A$7:$R$78,4)))</f>
        <v/>
      </c>
      <c r="Y63" s="403" t="str">
        <f t="shared" si="4"/>
        <v/>
      </c>
      <c r="Z63" s="900" t="str">
        <f>IF($W63="","",IF(AND($R$65=1,$S63=$C63),3,IF(AND($R$65=2,$S63=$C63),2,IF(AND($R$65=3,$S63=$C63),1,""))))</f>
        <v/>
      </c>
      <c r="AA63" s="900" t="str">
        <f>IF($W63="","",IF(AND($R$65=1,$S$64=$S$63,$S$63=$C$63),3,IF(AND($R$65=2,$S$64=$S$63,$S$63=$C$63),2,IF(AND($R$65=3,$S$64=$S$63,$S$63=$C$63),1,""))))</f>
        <v/>
      </c>
      <c r="AB63" s="403" t="str">
        <f>IF($W63="","",IF(AND($R$65=1,$S$66=$S$64,$S$64=$S$63,$S$63=$C$63),3,IF(AND($R$65=2,$S$66=$S$64,$S$64=$S$63,$S$63=$C$63),2,IF(AND($R$65=3,$S$66=$S$64,$S$64=$S$63,$S$63=$C$63),1,""))))</f>
        <v/>
      </c>
      <c r="AC63" s="403"/>
      <c r="AD63" s="403"/>
      <c r="AE63" s="1007">
        <f t="shared" si="1"/>
        <v>0</v>
      </c>
      <c r="AG63" s="982" t="str">
        <f>IF($D63="","",VLOOKUP($D63,'m kvalifikacije žrebna lista'!$A$7:$R$38,14))</f>
        <v/>
      </c>
      <c r="AH63" s="1431">
        <v>57</v>
      </c>
      <c r="AI63" s="1431" t="str">
        <f>UPPER(IF($D63="","",VLOOKUP($D63,'ž kvalifikacije žrebna lista'!$A$7:$R$78,3)))</f>
        <v/>
      </c>
      <c r="AJ63" s="1431" t="str">
        <f>PROPER(IF($D63="","",VLOOKUP($D63,'ž kvalifikacije žrebna lista'!$A$7:$R$78,4)))</f>
        <v/>
      </c>
      <c r="AK63" s="1438" t="str">
        <f>IF($W$63="","",IF($S63&lt;&gt;$C63,"",IF(OR($J64="bb",$J64=""),"0",$T64)))</f>
        <v/>
      </c>
      <c r="AL63" s="1438" t="str">
        <f>IF($W$63="","",IF($S$64&lt;&gt;$C63,"",IF(OR($L$65="bb",$L$65=""),"0",$K$65)))</f>
        <v/>
      </c>
      <c r="AM63" s="1438" t="str">
        <f>IF($W$63="","",IF($S$66&lt;&gt;$C63,"",IF(OR($N$67="bb",$N$67=""),"0",$M$68)))</f>
        <v/>
      </c>
      <c r="AN63" s="1433" t="str">
        <f>IF($W63="","",IF(AND($R$65=1,$S$66=$S$64,$S$64=$S$63,$S$63=$C$63),0.3,IF(AND($R$65=2,$S$66=$S$64,$S$64=$S$63,$S$63=$C$63),0.2,IF(AND($R$65=3,$S$66=$S$64,$S$64=$S$63,$S$63=$C$63),0.1,"0"))))</f>
        <v/>
      </c>
      <c r="AO63" s="1433"/>
      <c r="AP63" s="1433"/>
      <c r="AQ63" s="1450">
        <f t="shared" si="2"/>
        <v>0</v>
      </c>
      <c r="AR63" s="1430"/>
      <c r="AS63" s="1431">
        <v>57</v>
      </c>
      <c r="AT63" s="1431" t="str">
        <f>UPPER(IF($D63="","",VLOOKUP($D63,'ž kvalifikacije žrebna lista'!$A$7:$R$78,3)))</f>
        <v/>
      </c>
      <c r="AU63" s="1431" t="str">
        <f>PROPER(IF($D63="","",VLOOKUP($D63,'ž kvalifikacije žrebna lista'!$A$7:$R$78,4)))</f>
        <v/>
      </c>
      <c r="AV63" s="1450">
        <f t="shared" si="3"/>
        <v>0</v>
      </c>
      <c r="AW63" s="1430"/>
    </row>
    <row r="64" spans="1:49" s="33" customFormat="1" ht="9.6" customHeight="1">
      <c r="A64" s="504" t="s">
        <v>60</v>
      </c>
      <c r="B64" s="101" t="str">
        <f>UPPER(IF($D64="","",VLOOKUP($D64,'ž kvalifikacije žrebna lista'!$A$7:$R$70,17)))</f>
        <v/>
      </c>
      <c r="C64" s="101" t="str">
        <f>UPPER(IF($D64="","",VLOOKUP($D64,'ž kvalifikacije žrebna lista'!$A$7:$R$70,2)))</f>
        <v/>
      </c>
      <c r="D64" s="102"/>
      <c r="E64" s="118" t="str">
        <f>UPPER(IF($D64="","",VLOOKUP($D64,'ž kvalifikacije žrebna lista'!$A$7:$R$70,3)))</f>
        <v/>
      </c>
      <c r="F64" s="118" t="str">
        <f>UPPER(IF($D64="","",VLOOKUP($D64,'ž kvalifikacije žrebna lista'!$A$7:$R$70,4)))</f>
        <v/>
      </c>
      <c r="G64" s="118"/>
      <c r="H64" s="118" t="str">
        <f>UPPER(IF($D64="","",VLOOKUP($D64,'ž kvalifikacije žrebna lista'!$A$7:$R$70,5)))</f>
        <v/>
      </c>
      <c r="I64" s="133"/>
      <c r="J64" s="1404"/>
      <c r="K64" s="115"/>
      <c r="L64" s="116" t="str">
        <f>UPPER(IF(OR(K64="a",K64="as"),J63,IF(OR(K64="b",K64="bs"),J65,)))</f>
        <v/>
      </c>
      <c r="M64" s="994">
        <f>IF(OR(K64="a",K64="as"),K63,IF(OR(K64="b",K64="bs"),K65,))</f>
        <v>0</v>
      </c>
      <c r="N64" s="122"/>
      <c r="O64" s="122"/>
      <c r="P64" s="122"/>
      <c r="Q64" s="1684"/>
      <c r="R64" s="1684"/>
      <c r="S64" s="982" t="str">
        <f>IF(OR(K64="a",K64="as"),S63,IF(OR(K64="b",K64="bs"),S65,""))</f>
        <v/>
      </c>
      <c r="T64" s="982" t="str">
        <f>IF($D64="","",VLOOKUP($D64,'ž kvalifikacije žrebna lista'!$A$7:$R$38,14))</f>
        <v/>
      </c>
      <c r="V64" s="886">
        <v>58</v>
      </c>
      <c r="W64" s="886" t="str">
        <f>UPPER(IF($D64="","",VLOOKUP($D64,'ž kvalifikacije žrebna lista'!$A$7:$R$78,3)))</f>
        <v/>
      </c>
      <c r="X64" s="886" t="str">
        <f>PROPER(IF($D64="","",VLOOKUP($D64,'ž kvalifikacije žrebna lista'!$A$7:$R$78,4)))</f>
        <v/>
      </c>
      <c r="Y64" s="888" t="str">
        <f t="shared" si="4"/>
        <v/>
      </c>
      <c r="Z64" s="902" t="str">
        <f>IF($W64="","",IF(AND($R$65=1,$S63=$C64),3,IF(AND($R$65=2,$S63=$C64),2,IF(AND($R$65=3,$S63=$C64),1,""))))</f>
        <v/>
      </c>
      <c r="AA64" s="902" t="str">
        <f>IF($W64="","",IF(AND($R$65=1,$S$64=$S$63,$S$63=$C$64),3,IF(AND($R$65=2,$S$64=$S$63,$S$63=$C$64),2,IF(AND($R$65=3,$S$64=$S$63,$S$63=$C$64),1,""))))</f>
        <v/>
      </c>
      <c r="AB64" s="888" t="str">
        <f>IF($W64="","",IF(AND($R$65=1,$S$66=$S$64,$S$64=$S$63,$S$63=$C$64),3,IF(AND($R$65=2,$S$66=$S$64,$S$64=$S$63,$S$63=$C$64),2,IF(AND($R$65=3,$S$66=$S$64,$S$64=$S$63,$S$63=$C$64),1,""))))</f>
        <v/>
      </c>
      <c r="AC64" s="888"/>
      <c r="AD64" s="888"/>
      <c r="AE64" s="1008">
        <f t="shared" si="1"/>
        <v>0</v>
      </c>
      <c r="AG64" s="982" t="str">
        <f>IF($D64="","",VLOOKUP($D64,'m kvalifikacije žrebna lista'!$A$7:$R$38,14))</f>
        <v/>
      </c>
      <c r="AH64" s="1431">
        <v>58</v>
      </c>
      <c r="AI64" s="1431" t="str">
        <f>UPPER(IF($D64="","",VLOOKUP($D64,'ž kvalifikacije žrebna lista'!$A$7:$R$78,3)))</f>
        <v/>
      </c>
      <c r="AJ64" s="1431" t="str">
        <f>PROPER(IF($D64="","",VLOOKUP($D64,'ž kvalifikacije žrebna lista'!$A$7:$R$78,4)))</f>
        <v/>
      </c>
      <c r="AK64" s="1438" t="str">
        <f>IF($W$64="","",IF($S63&lt;&gt;$C64,"",IF(OR($J64="bb",$J64=""),"0",$T63)))</f>
        <v/>
      </c>
      <c r="AL64" s="1438" t="str">
        <f>IF($W$64="","",IF($S$64&lt;&gt;$C64,"",IF(OR($L$65="bb",$L$65=""),"0",$K$65)))</f>
        <v/>
      </c>
      <c r="AM64" s="1438" t="str">
        <f>IF($W$64="","",IF($S$66&lt;&gt;$C64,"",IF(OR($N$67="bb",$N$67=""),"0",$M$68)))</f>
        <v/>
      </c>
      <c r="AN64" s="1433" t="str">
        <f>IF($W64="","",IF(AND($R$65=1,$S$66=$S$64,$S$64=$S$63,$S$63=$C$64),0.3,IF(AND($R$65=2,$S$66=$S$64,$S$64=$S$63,$S$63=$C$64),0.2,IF(AND($R$65=3,$S$66=$S$64,$S$64=$S$63,$S$63=$C$64),0.1,"0"))))</f>
        <v/>
      </c>
      <c r="AO64" s="1433"/>
      <c r="AP64" s="1433"/>
      <c r="AQ64" s="1450">
        <f t="shared" si="2"/>
        <v>0</v>
      </c>
      <c r="AR64" s="1430"/>
      <c r="AS64" s="1431">
        <v>58</v>
      </c>
      <c r="AT64" s="1431" t="str">
        <f>UPPER(IF($D64="","",VLOOKUP($D64,'ž kvalifikacije žrebna lista'!$A$7:$R$78,3)))</f>
        <v/>
      </c>
      <c r="AU64" s="1431" t="str">
        <f>PROPER(IF($D64="","",VLOOKUP($D64,'ž kvalifikacije žrebna lista'!$A$7:$R$78,4)))</f>
        <v/>
      </c>
      <c r="AV64" s="1450">
        <f t="shared" si="3"/>
        <v>0</v>
      </c>
      <c r="AW64" s="1430"/>
    </row>
    <row r="65" spans="1:49" s="33" customFormat="1" ht="9.6" customHeight="1">
      <c r="A65" s="501" t="s">
        <v>61</v>
      </c>
      <c r="B65" s="101" t="str">
        <f>UPPER(IF($D65="","",VLOOKUP($D65,'ž kvalifikacije žrebna lista'!$A$7:$R$70,17)))</f>
        <v/>
      </c>
      <c r="C65" s="101" t="str">
        <f>UPPER(IF($D65="","",VLOOKUP($D65,'ž kvalifikacije žrebna lista'!$A$7:$R$70,2)))</f>
        <v/>
      </c>
      <c r="D65" s="102"/>
      <c r="E65" s="118" t="str">
        <f>UPPER(IF($D65="","",VLOOKUP($D65,'ž kvalifikacije žrebna lista'!$A$7:$R$70,3)))</f>
        <v/>
      </c>
      <c r="F65" s="118" t="str">
        <f>UPPER(IF($D65="","",VLOOKUP($D65,'ž kvalifikacije žrebna lista'!$A$7:$R$70,4)))</f>
        <v/>
      </c>
      <c r="G65" s="118"/>
      <c r="H65" s="118" t="str">
        <f>UPPER(IF($D65="","",VLOOKUP($D65,'ž kvalifikacije žrebna lista'!$A$7:$R$70,5)))</f>
        <v/>
      </c>
      <c r="I65" s="132"/>
      <c r="J65" s="116" t="str">
        <f>UPPER(IF(OR(I66="a",I66="as"),E65,IF(OR(I66="b",I66="bs"),E66,)))</f>
        <v/>
      </c>
      <c r="K65" s="995">
        <f>IF(OR(I66="a",I66="as"),T65,IF(OR(I66="b",I66="bs"),T66,))</f>
        <v>0</v>
      </c>
      <c r="L65" s="1404"/>
      <c r="M65" s="936"/>
      <c r="N65" s="122"/>
      <c r="O65" s="122"/>
      <c r="P65" s="122"/>
      <c r="Q65" s="1429" t="s">
        <v>347</v>
      </c>
      <c r="R65" s="874">
        <f>IF(J4="","",'ž glavni 32'!$Q$63)</f>
        <v>0</v>
      </c>
      <c r="S65" s="982" t="str">
        <f>IF(OR(I66="a",I66="as"),C65,IF(OR(I66="b",I66="bs"),C66,""))</f>
        <v/>
      </c>
      <c r="T65" s="982" t="str">
        <f>IF($D65="","",VLOOKUP($D65,'ž kvalifikacije žrebna lista'!$A$7:$R$38,14))</f>
        <v/>
      </c>
      <c r="V65" s="620">
        <v>59</v>
      </c>
      <c r="W65" s="620" t="str">
        <f>UPPER(IF($D65="","",VLOOKUP($D65,'ž kvalifikacije žrebna lista'!$A$7:$R$78,3)))</f>
        <v/>
      </c>
      <c r="X65" s="620" t="str">
        <f>PROPER(IF($D65="","",VLOOKUP($D65,'ž kvalifikacije žrebna lista'!$A$7:$R$78,4)))</f>
        <v/>
      </c>
      <c r="Y65" s="403" t="str">
        <f t="shared" si="4"/>
        <v/>
      </c>
      <c r="Z65" s="900" t="str">
        <f>IF($W65="","",IF(AND($R$65=1,$S65=$C65),3,IF(AND($R$65=2,$S65=$C65),2,IF(AND($R$65=3,$S65=$C65),1,""))))</f>
        <v/>
      </c>
      <c r="AA65" s="900" t="str">
        <f>IF($W65="","",IF(AND($R$65=1,$S$64=$S$65,$S$65=$C$65),3,IF(AND($R$65=2,$S$64=$S$65,$S$65=$C$65),2,IF(AND($R$65=3,$S$64=$S$65,$S$65=$C$65),1,""))))</f>
        <v/>
      </c>
      <c r="AB65" s="403" t="str">
        <f>IF($W65="","",IF(AND($R$65=1,$S$66=$S$64,$S$64=$S$65,$S$65=$C$65),3,IF(AND($R$65=2,$S$66=$S$64,$S$64=$S$65,$S$65=$C$65),2,IF(AND($R$65=3,$S$66=$S$64,$S$64=$S$65,$S$65=$C$65),1,""))))</f>
        <v/>
      </c>
      <c r="AC65" s="403"/>
      <c r="AD65" s="403"/>
      <c r="AE65" s="1007">
        <f t="shared" si="1"/>
        <v>0</v>
      </c>
      <c r="AG65" s="982" t="str">
        <f>IF($D65="","",VLOOKUP($D65,'m kvalifikacije žrebna lista'!$A$7:$R$38,14))</f>
        <v/>
      </c>
      <c r="AH65" s="1431">
        <v>59</v>
      </c>
      <c r="AI65" s="1431" t="str">
        <f>UPPER(IF($D65="","",VLOOKUP($D65,'ž kvalifikacije žrebna lista'!$A$7:$R$78,3)))</f>
        <v/>
      </c>
      <c r="AJ65" s="1431" t="str">
        <f>PROPER(IF($D65="","",VLOOKUP($D65,'ž kvalifikacije žrebna lista'!$A$7:$R$78,4)))</f>
        <v/>
      </c>
      <c r="AK65" s="1438" t="str">
        <f>IF($W$65="","",IF($S65&lt;&gt;$C65,"",IF(OR($J66="bb",$J66=""),"0",$T66)))</f>
        <v/>
      </c>
      <c r="AL65" s="1438" t="str">
        <f>IF($W$65="","",IF($S$64&lt;&gt;$C65,"",IF(OR($L$65="bb",$L$65=""),"0",$K$63)))</f>
        <v/>
      </c>
      <c r="AM65" s="1438" t="str">
        <f>IF($W$65="","",IF($S$66&lt;&gt;$C65,"",IF(OR($N$67="bb",$N$67=""),"0",$M$68)))</f>
        <v/>
      </c>
      <c r="AN65" s="1433" t="str">
        <f>IF($W65="","",IF(AND($R$65=1,$S$66=$S$64,$S$64=$S$65,$S$65=$C$65),0.3,IF(AND($R$65=2,,$S$66=$S$64,$S$64=$S$65,$S$65=$C$65),0.2,IF(AND($R$65=3,,$S$66=$S$64,$S$64=$S$65,$S$65=$C$65),0.1,"0"))))</f>
        <v/>
      </c>
      <c r="AO65" s="1433"/>
      <c r="AP65" s="1433"/>
      <c r="AQ65" s="1450">
        <f t="shared" si="2"/>
        <v>0</v>
      </c>
      <c r="AR65" s="1430"/>
      <c r="AS65" s="1431">
        <v>59</v>
      </c>
      <c r="AT65" s="1431" t="str">
        <f>UPPER(IF($D65="","",VLOOKUP($D65,'ž kvalifikacije žrebna lista'!$A$7:$R$78,3)))</f>
        <v/>
      </c>
      <c r="AU65" s="1431" t="str">
        <f>PROPER(IF($D65="","",VLOOKUP($D65,'ž kvalifikacije žrebna lista'!$A$7:$R$78,4)))</f>
        <v/>
      </c>
      <c r="AV65" s="1450">
        <f t="shared" si="3"/>
        <v>0</v>
      </c>
      <c r="AW65" s="1430"/>
    </row>
    <row r="66" spans="1:49" s="33" customFormat="1" ht="9.6" customHeight="1">
      <c r="A66" s="501" t="s">
        <v>62</v>
      </c>
      <c r="B66" s="101" t="str">
        <f>UPPER(IF($D66="","",VLOOKUP($D66,'ž kvalifikacije žrebna lista'!$A$7:$R$70,17)))</f>
        <v/>
      </c>
      <c r="C66" s="101" t="str">
        <f>UPPER(IF($D66="","",VLOOKUP($D66,'ž kvalifikacije žrebna lista'!$A$7:$R$70,2)))</f>
        <v/>
      </c>
      <c r="D66" s="102"/>
      <c r="E66" s="118" t="str">
        <f>UPPER(IF($D66="","",VLOOKUP($D66,'ž kvalifikacije žrebna lista'!$A$7:$R$70,3)))</f>
        <v/>
      </c>
      <c r="F66" s="118" t="str">
        <f>UPPER(IF($D66="","",VLOOKUP($D66,'ž kvalifikacije žrebna lista'!$A$7:$R$70,4)))</f>
        <v/>
      </c>
      <c r="G66" s="118"/>
      <c r="H66" s="118" t="str">
        <f>UPPER(IF($D66="","",VLOOKUP($D66,'ž kvalifikacije žrebna lista'!$A$7:$R$70,5)))</f>
        <v/>
      </c>
      <c r="I66" s="133"/>
      <c r="J66" s="1404"/>
      <c r="K66" s="937"/>
      <c r="L66" s="114" t="s">
        <v>151</v>
      </c>
      <c r="M66" s="120"/>
      <c r="N66" s="116" t="str">
        <f>UPPER(IF(OR(M66="a",M66="as"),L64,IF(OR(M66="b",M66="bs"),L68,)))</f>
        <v/>
      </c>
      <c r="O66" s="121"/>
      <c r="P66" s="159"/>
      <c r="Q66" s="840" t="s">
        <v>107</v>
      </c>
      <c r="R66" s="1537" t="str">
        <f>IF($C$2="B turnir",0.5,IF($Q$62=1,15,IF($Q$62=2,10,IF($Q$62=3,5,""))))</f>
        <v/>
      </c>
      <c r="S66" s="982" t="str">
        <f>IF(OR(M66="a",M66="as"),S64,IF(OR(M66="b",M66="bs"),S68,""))</f>
        <v/>
      </c>
      <c r="T66" s="982" t="str">
        <f>IF($D66="","",VLOOKUP($D66,'ž kvalifikacije žrebna lista'!$A$7:$R$38,14))</f>
        <v/>
      </c>
      <c r="V66" s="620">
        <v>60</v>
      </c>
      <c r="W66" s="886" t="str">
        <f>UPPER(IF($D66="","",VLOOKUP($D66,'ž kvalifikacije žrebna lista'!$A$7:$R$78,3)))</f>
        <v/>
      </c>
      <c r="X66" s="886" t="str">
        <f>PROPER(IF($D66="","",VLOOKUP($D66,'ž kvalifikacije žrebna lista'!$A$7:$R$78,4)))</f>
        <v/>
      </c>
      <c r="Y66" s="888" t="str">
        <f t="shared" si="4"/>
        <v/>
      </c>
      <c r="Z66" s="902" t="str">
        <f>IF($W66="","",IF(AND($R$65=1,$S65=$C66),3,IF(AND($R$65=2,$S65=$C66),2,IF(AND($R$65=3,$S65=$C66),1,""))))</f>
        <v/>
      </c>
      <c r="AA66" s="902" t="str">
        <f>IF($W66="","",IF(AND($R$65=1,$S$64=$S$65,$S$65=$C$66),3,IF(AND($R$65=2,$S$64=$S$65,$S$65=$C$66),2,IF(AND($R$65=3,$S$64=$S$65,$S$65=$C$66),1,""))))</f>
        <v/>
      </c>
      <c r="AB66" s="888" t="str">
        <f>IF($W66="","",IF(AND($R$65=1,$S$66=$S$64,$S$64=$S$65,$S$65=$C$66),3,IF(AND($R$65=2,$S$66=$S$64,$S$64=$S$65,$S$65=$C$66),2,IF(AND($R$65=3,$S$66=$S$64,$S$64=$S$65,$S$65=$C$66),1,""))))</f>
        <v/>
      </c>
      <c r="AC66" s="888"/>
      <c r="AD66" s="888"/>
      <c r="AE66" s="1008">
        <f t="shared" si="1"/>
        <v>0</v>
      </c>
      <c r="AG66" s="982" t="str">
        <f>IF($D66="","",VLOOKUP($D66,'m kvalifikacije žrebna lista'!$A$7:$R$38,14))</f>
        <v/>
      </c>
      <c r="AH66" s="1431">
        <v>60</v>
      </c>
      <c r="AI66" s="1431" t="str">
        <f>UPPER(IF($D66="","",VLOOKUP($D66,'ž kvalifikacije žrebna lista'!$A$7:$R$78,3)))</f>
        <v/>
      </c>
      <c r="AJ66" s="1431" t="str">
        <f>PROPER(IF($D66="","",VLOOKUP($D66,'ž kvalifikacije žrebna lista'!$A$7:$R$78,4)))</f>
        <v/>
      </c>
      <c r="AK66" s="1438" t="str">
        <f>IF($W$66="","",IF($S65&lt;&gt;$C66,"",IF(OR($J66="bb",$J66=""),"0",$T65)))</f>
        <v/>
      </c>
      <c r="AL66" s="1438" t="str">
        <f>IF($W$66="","",IF($S$64&lt;&gt;$C66,"",IF(OR($L$65="bb",$L$65=""),"0",$K$63)))</f>
        <v/>
      </c>
      <c r="AM66" s="1438" t="str">
        <f>IF($W$66="","",IF($S$66&lt;&gt;$C66,"",IF(OR($N$67="bb",$N$67=""),"0",$M$68)))</f>
        <v/>
      </c>
      <c r="AN66" s="1433" t="str">
        <f>IF($W66="","",IF(AND($R$65=1,$S$66=$S$64,$S$64=$S$65,$S$65=$C$66),0.3,IF(AND($R$65=2,$S$66=$S$64,$S$64=$S$65,$S$65=$C$66),0.2,IF(AND($R$65=3,$S$66=$S$64,$S$64=$S$65,$S$65=$C$66),0.1,"0"))))</f>
        <v/>
      </c>
      <c r="AO66" s="1433"/>
      <c r="AP66" s="1433"/>
      <c r="AQ66" s="1450">
        <f t="shared" si="2"/>
        <v>0</v>
      </c>
      <c r="AR66" s="1430"/>
      <c r="AS66" s="1431">
        <v>60</v>
      </c>
      <c r="AT66" s="1431" t="str">
        <f>UPPER(IF($D66="","",VLOOKUP($D66,'ž kvalifikacije žrebna lista'!$A$7:$R$78,3)))</f>
        <v/>
      </c>
      <c r="AU66" s="1431" t="str">
        <f>PROPER(IF($D66="","",VLOOKUP($D66,'ž kvalifikacije žrebna lista'!$A$7:$R$78,4)))</f>
        <v/>
      </c>
      <c r="AV66" s="1450">
        <f t="shared" si="3"/>
        <v>0</v>
      </c>
      <c r="AW66" s="1430"/>
    </row>
    <row r="67" spans="1:49" s="33" customFormat="1" ht="9.6" customHeight="1">
      <c r="A67" s="501" t="s">
        <v>63</v>
      </c>
      <c r="B67" s="101" t="str">
        <f>UPPER(IF($D67="","",VLOOKUP($D67,'ž kvalifikacije žrebna lista'!$A$7:$R$70,17)))</f>
        <v/>
      </c>
      <c r="C67" s="101" t="str">
        <f>UPPER(IF($D67="","",VLOOKUP($D67,'ž kvalifikacije žrebna lista'!$A$7:$R$70,2)))</f>
        <v/>
      </c>
      <c r="D67" s="102"/>
      <c r="E67" s="118" t="str">
        <f>UPPER(IF($D67="","",VLOOKUP($D67,'ž kvalifikacije žrebna lista'!$A$7:$R$70,3)))</f>
        <v/>
      </c>
      <c r="F67" s="118" t="str">
        <f>UPPER(IF($D67="","",VLOOKUP($D67,'ž kvalifikacije žrebna lista'!$A$7:$R$70,4)))</f>
        <v/>
      </c>
      <c r="G67" s="118"/>
      <c r="H67" s="118" t="str">
        <f>UPPER(IF($D67="","",VLOOKUP($D67,'ž kvalifikacije žrebna lista'!$A$7:$R$70,5)))</f>
        <v/>
      </c>
      <c r="I67" s="132"/>
      <c r="J67" s="116" t="str">
        <f>UPPER(IF(OR(I68="a",I68="as"),E67,IF(OR(I68="b",I68="bs"),E68,)))</f>
        <v/>
      </c>
      <c r="K67" s="994">
        <f>IF(OR(I68="a",I68="as"),T67,IF(OR(I68="b",I68="bs"),T68,))</f>
        <v>0</v>
      </c>
      <c r="L67" s="134"/>
      <c r="M67" s="997"/>
      <c r="N67" s="1404"/>
      <c r="O67" s="122"/>
      <c r="P67" s="122"/>
      <c r="Q67" s="620" t="s">
        <v>348</v>
      </c>
      <c r="R67" s="1538" t="str">
        <f>IF($C$2="B turnir",0.4,IF($Q$62=1,12,IF($Q$62=2,8,IF($Q$62=3,4,""))))</f>
        <v/>
      </c>
      <c r="S67" s="982" t="str">
        <f>IF(OR(I68="a",I68="as"),C67,IF(OR(I68="b",I68="bs"),C68,""))</f>
        <v/>
      </c>
      <c r="T67" s="982" t="str">
        <f>IF($D67="","",VLOOKUP($D67,'ž kvalifikacije žrebna lista'!$A$7:$R$38,14))</f>
        <v/>
      </c>
      <c r="V67" s="886">
        <v>61</v>
      </c>
      <c r="W67" s="620" t="str">
        <f>UPPER(IF($D67="","",VLOOKUP($D67,'ž kvalifikacije žrebna lista'!$A$7:$R$78,3)))</f>
        <v/>
      </c>
      <c r="X67" s="620" t="str">
        <f>PROPER(IF($D67="","",VLOOKUP($D67,'ž kvalifikacije žrebna lista'!$A$7:$R$78,4)))</f>
        <v/>
      </c>
      <c r="Y67" s="403" t="str">
        <f t="shared" si="4"/>
        <v/>
      </c>
      <c r="Z67" s="900" t="str">
        <f>IF($W67="","",IF(AND($R$65=1,$S67=$C67),3,IF(AND($R$65=2,$S67=$C67),2,IF(AND($R$65=3,$S67=$C67),1,""))))</f>
        <v/>
      </c>
      <c r="AA67" s="900" t="str">
        <f>IF($W67="","",IF(AND($R$65=1,$S$68=$S$67,$S$67=$C$67),3,IF(AND($R$65=2,$S$68=$S$67,$S$67=$C$67),2,IF(AND($R$65=3,$S$68=$S$67,$S$67=$C$67),1,""))))</f>
        <v/>
      </c>
      <c r="AB67" s="403" t="str">
        <f>IF($W67="","",IF(AND($R$65=1,$S$66=$S$68,$S$68=$S$67,$S$67=$C$67),3,IF(AND($R$65=2,$S$66=$S$68,$S$68=$S$67,$S$67=$C$67),2,IF(AND($R$65=3,$S$66=$S$68,$S$68=$S$67,$S$67=$C$67),1,""))))</f>
        <v/>
      </c>
      <c r="AC67" s="403"/>
      <c r="AD67" s="403"/>
      <c r="AE67" s="1007">
        <f t="shared" si="1"/>
        <v>0</v>
      </c>
      <c r="AG67" s="982" t="str">
        <f>IF($D67="","",VLOOKUP($D67,'m kvalifikacije žrebna lista'!$A$7:$R$38,14))</f>
        <v/>
      </c>
      <c r="AH67" s="1431">
        <v>61</v>
      </c>
      <c r="AI67" s="1431" t="str">
        <f>UPPER(IF($D67="","",VLOOKUP($D67,'ž kvalifikacije žrebna lista'!$A$7:$R$78,3)))</f>
        <v/>
      </c>
      <c r="AJ67" s="1431" t="str">
        <f>PROPER(IF($D67="","",VLOOKUP($D67,'ž kvalifikacije žrebna lista'!$A$7:$R$78,4)))</f>
        <v/>
      </c>
      <c r="AK67" s="1438" t="str">
        <f>IF($W$67="","",IF($S67&lt;&gt;$C67,"",IF(OR($J68="bb",$J68=""),"0",$T68)))</f>
        <v/>
      </c>
      <c r="AL67" s="1438" t="str">
        <f>IF($W$67="","",IF($S$68&lt;&gt;$C67,"",IF(OR($L$69="bb",$L$69=""),"0",$K$69)))</f>
        <v/>
      </c>
      <c r="AM67" s="1438" t="str">
        <f>IF($W$67="","",IF($S$66&lt;&gt;$C67,"",IF(OR($N$67="bb",$N$67=""),"0",$M$64)))</f>
        <v/>
      </c>
      <c r="AN67" s="1433" t="str">
        <f>IF($W67="","",IF(AND($R$65=1,$S$66=$S$68,$S$68=$S$67,$S$67=$C$67),0.3,IF(AND($R$65=2,$S$66=$S$68,$S$68=$S$67,$S$67=$C$67),0.2,IF(AND($R$65=3,$S$66=$S$68,$S$68=$S$67,$S$67=$C$67),0.1,"0"))))</f>
        <v/>
      </c>
      <c r="AO67" s="1433"/>
      <c r="AP67" s="1433"/>
      <c r="AQ67" s="1450">
        <f t="shared" si="2"/>
        <v>0</v>
      </c>
      <c r="AR67" s="1430"/>
      <c r="AS67" s="1431">
        <v>61</v>
      </c>
      <c r="AT67" s="1431" t="str">
        <f>UPPER(IF($D67="","",VLOOKUP($D67,'ž kvalifikacije žrebna lista'!$A$7:$R$78,3)))</f>
        <v/>
      </c>
      <c r="AU67" s="1431" t="str">
        <f>PROPER(IF($D67="","",VLOOKUP($D67,'ž kvalifikacije žrebna lista'!$A$7:$R$78,4)))</f>
        <v/>
      </c>
      <c r="AV67" s="1450">
        <f t="shared" si="3"/>
        <v>0</v>
      </c>
      <c r="AW67" s="1430"/>
    </row>
    <row r="68" spans="1:49" s="33" customFormat="1" ht="9.6" customHeight="1">
      <c r="A68" s="501" t="s">
        <v>64</v>
      </c>
      <c r="B68" s="101" t="str">
        <f>UPPER(IF($D68="","",VLOOKUP($D68,'ž kvalifikacije žrebna lista'!$A$7:$R$70,17)))</f>
        <v/>
      </c>
      <c r="C68" s="101" t="str">
        <f>UPPER(IF($D68="","",VLOOKUP($D68,'ž kvalifikacije žrebna lista'!$A$7:$R$70,2)))</f>
        <v/>
      </c>
      <c r="D68" s="102"/>
      <c r="E68" s="118" t="str">
        <f>UPPER(IF($D68="","",VLOOKUP($D68,'ž kvalifikacije žrebna lista'!$A$7:$R$70,3)))</f>
        <v/>
      </c>
      <c r="F68" s="118" t="str">
        <f>UPPER(IF($D68="","",VLOOKUP($D68,'ž kvalifikacije žrebna lista'!$A$7:$R$70,4)))</f>
        <v/>
      </c>
      <c r="G68" s="118"/>
      <c r="H68" s="118" t="str">
        <f>UPPER(IF($D68="","",VLOOKUP($D68,'ž kvalifikacije žrebna lista'!$A$7:$R$70,5)))</f>
        <v/>
      </c>
      <c r="I68" s="133"/>
      <c r="J68" s="1404"/>
      <c r="K68" s="115"/>
      <c r="L68" s="116" t="str">
        <f>UPPER(IF(OR(K68="a",K68="as"),J67,IF(OR(K68="b",K68="bs"),J69,)))</f>
        <v/>
      </c>
      <c r="M68" s="998">
        <f>IF(OR(K68="a",K68="as"),K67,IF(OR(K68="b",K68="bs"),K69,))</f>
        <v>0</v>
      </c>
      <c r="N68" s="122"/>
      <c r="O68" s="122"/>
      <c r="P68" s="122"/>
      <c r="Q68" s="620" t="s">
        <v>349</v>
      </c>
      <c r="R68" s="1538" t="str">
        <f>IF($C$2="B turnir",0.3,IF($Q$62=1,9,IF($Q$62=2,6,IF($Q$62=3,3,""))))</f>
        <v/>
      </c>
      <c r="S68" s="982" t="str">
        <f>IF(OR(K68="a",K68="as"),S67,IF(OR(K68="b",K68="bs"),S69,""))</f>
        <v/>
      </c>
      <c r="T68" s="982" t="str">
        <f>IF($D68="","",VLOOKUP($D68,'ž kvalifikacije žrebna lista'!$A$7:$R$38,14))</f>
        <v/>
      </c>
      <c r="V68" s="620">
        <v>62</v>
      </c>
      <c r="W68" s="886" t="str">
        <f>UPPER(IF($D68="","",VLOOKUP($D68,'ž kvalifikacije žrebna lista'!$A$7:$R$78,3)))</f>
        <v/>
      </c>
      <c r="X68" s="886" t="str">
        <f>PROPER(IF($D68="","",VLOOKUP($D68,'ž kvalifikacije žrebna lista'!$A$7:$R$78,4)))</f>
        <v/>
      </c>
      <c r="Y68" s="888" t="str">
        <f t="shared" si="4"/>
        <v/>
      </c>
      <c r="Z68" s="902" t="str">
        <f>IF($W68="","",IF(AND($R$65=1,$S67=$C68),3,IF(AND($R$65=2,$S67=$C68),2,IF(AND($R$65=3,$S67=$C68),1,""))))</f>
        <v/>
      </c>
      <c r="AA68" s="902" t="str">
        <f>IF($W68="","",IF(AND($R$65=1,$S$68=$S$67,$S$67=$C$68),3,IF(AND($R$65=2,$S$68=$S$67,$S$67=$C$68),2,IF(AND($R$65=3,$S$68=$S$67,$S$67=$C$68),1,""))))</f>
        <v/>
      </c>
      <c r="AB68" s="888" t="str">
        <f>IF($W68="","",IF(AND($R$65=1,$S$66=$S$68,$S$68=$S$67,$S$67=$C$68),3,IF(AND($R$65=2,$S$66=$S$68,$S$68=$S$67,$S$67=$C$68),2,IF(AND($R$65=3,$S$66=$S$68,$S$68=$S$67,$S$67=$C$68),1,""))))</f>
        <v/>
      </c>
      <c r="AC68" s="888"/>
      <c r="AD68" s="888"/>
      <c r="AE68" s="1008">
        <f t="shared" si="1"/>
        <v>0</v>
      </c>
      <c r="AG68" s="982" t="str">
        <f>IF($D68="","",VLOOKUP($D68,'m kvalifikacije žrebna lista'!$A$7:$R$38,14))</f>
        <v/>
      </c>
      <c r="AH68" s="1431">
        <v>62</v>
      </c>
      <c r="AI68" s="1431" t="str">
        <f>UPPER(IF($D68="","",VLOOKUP($D68,'ž kvalifikacije žrebna lista'!$A$7:$R$78,3)))</f>
        <v/>
      </c>
      <c r="AJ68" s="1431" t="str">
        <f>PROPER(IF($D68="","",VLOOKUP($D68,'ž kvalifikacije žrebna lista'!$A$7:$R$78,4)))</f>
        <v/>
      </c>
      <c r="AK68" s="1438" t="str">
        <f>IF($W$68="","",IF($S67&lt;&gt;$C68,"",IF(OR($J68="bb",$J68=""),"0",$T67)))</f>
        <v/>
      </c>
      <c r="AL68" s="1438" t="str">
        <f>IF($W$68="","",IF($S$68&lt;&gt;$C68,"",IF(OR($L$69="bb",$L$69=""),"0",$K$69)))</f>
        <v/>
      </c>
      <c r="AM68" s="1438" t="str">
        <f>IF($W$68="","",IF($S$66&lt;&gt;$C68,"",IF(OR($N$67="bb",$N$67=""),"0",$M$64)))</f>
        <v/>
      </c>
      <c r="AN68" s="1433" t="str">
        <f>IF($W68="","",IF(AND($R$65=1,$S$66=$S$68,$S$68=$S$67,$S$67=$C$68),0.3,IF(AND($R$65=2,$S$66=$S$68,$S$68=$S$67,$S$67=$C$68),0.2,IF(AND($R$65=3,$S$66=$S$68,$S$68=$S$67,$S$67=$C$68),0.1,"0"))))</f>
        <v/>
      </c>
      <c r="AO68" s="1433"/>
      <c r="AP68" s="1433"/>
      <c r="AQ68" s="1450">
        <f t="shared" si="2"/>
        <v>0</v>
      </c>
      <c r="AR68" s="1430"/>
      <c r="AS68" s="1431">
        <v>62</v>
      </c>
      <c r="AT68" s="1431" t="str">
        <f>UPPER(IF($D68="","",VLOOKUP($D68,'ž kvalifikacije žrebna lista'!$A$7:$R$78,3)))</f>
        <v/>
      </c>
      <c r="AU68" s="1431" t="str">
        <f>PROPER(IF($D68="","",VLOOKUP($D68,'ž kvalifikacije žrebna lista'!$A$7:$R$78,4)))</f>
        <v/>
      </c>
      <c r="AV68" s="1450">
        <f t="shared" si="3"/>
        <v>0</v>
      </c>
      <c r="AW68" s="1430"/>
    </row>
    <row r="69" spans="1:49" s="33" customFormat="1" ht="9.6" customHeight="1">
      <c r="A69" s="504" t="s">
        <v>65</v>
      </c>
      <c r="B69" s="101" t="str">
        <f>UPPER(IF($D69="","",VLOOKUP($D69,'ž kvalifikacije žrebna lista'!$A$7:$R$70,17)))</f>
        <v/>
      </c>
      <c r="C69" s="101" t="str">
        <f>UPPER(IF($D69="","",VLOOKUP($D69,'ž kvalifikacije žrebna lista'!$A$7:$R$70,2)))</f>
        <v/>
      </c>
      <c r="D69" s="102"/>
      <c r="E69" s="118" t="str">
        <f>UPPER(IF($D69="","",VLOOKUP($D69,'ž kvalifikacije žrebna lista'!$A$7:$R$70,3)))</f>
        <v/>
      </c>
      <c r="F69" s="118" t="str">
        <f>UPPER(IF($D69="","",VLOOKUP($D69,'ž kvalifikacije žrebna lista'!$A$7:$R$70,4)))</f>
        <v/>
      </c>
      <c r="G69" s="118"/>
      <c r="H69" s="118" t="str">
        <f>UPPER(IF($D69="","",VLOOKUP($D69,'ž kvalifikacije žrebna lista'!$A$7:$R$70,5)))</f>
        <v/>
      </c>
      <c r="I69" s="132"/>
      <c r="J69" s="116" t="str">
        <f>UPPER(IF(OR(I70="a",I70="as"),E69,IF(OR(I70="b",I70="bs"),E70,)))</f>
        <v/>
      </c>
      <c r="K69" s="996">
        <f>IF(OR(I70="a",I70="as"),T69,IF(OR(I70="b",I70="bs"),T70,))</f>
        <v>0</v>
      </c>
      <c r="L69" s="1404"/>
      <c r="M69" s="937"/>
      <c r="N69" s="122"/>
      <c r="O69" s="122"/>
      <c r="P69" s="122"/>
      <c r="Q69" s="620" t="s">
        <v>350</v>
      </c>
      <c r="R69" s="1538" t="str">
        <f>IF($C$2="B turnir",0.2,IF($Q$62=1,6,IF($Q$62=2,4,IF($Q$62=3,2,""))))</f>
        <v/>
      </c>
      <c r="S69" s="982" t="str">
        <f>IF(OR(I70="a",I70="as"),C69,IF(OR(I70="b",I70="bs"),C70,""))</f>
        <v/>
      </c>
      <c r="T69" s="982" t="str">
        <f>IF($D69="","",VLOOKUP($D69,'ž kvalifikacije žrebna lista'!$A$7:$R$38,14))</f>
        <v/>
      </c>
      <c r="V69" s="620">
        <v>63</v>
      </c>
      <c r="W69" s="620" t="str">
        <f>UPPER(IF($D69="","",VLOOKUP($D69,'ž kvalifikacije žrebna lista'!$A$7:$R$78,3)))</f>
        <v/>
      </c>
      <c r="X69" s="620" t="str">
        <f>PROPER(IF($D69="","",VLOOKUP($D69,'ž kvalifikacije žrebna lista'!$A$7:$R$78,4)))</f>
        <v/>
      </c>
      <c r="Y69" s="403" t="str">
        <f t="shared" si="4"/>
        <v/>
      </c>
      <c r="Z69" s="900" t="str">
        <f>IF($W69="","",IF(AND($R$65=1,$S69=$C69),3,IF(AND($R$65=2,$S69=$C69),2,IF(AND($R$65=3,$S69=$C69),1,""))))</f>
        <v/>
      </c>
      <c r="AA69" s="900" t="str">
        <f>IF($W69="","",IF(AND($R$65=1,$S$68=$S$69,$S$69=$C$69),3,IF(AND($R$65=2,$S$68=$S$69,$S$69=$C$69),2,IF(AND($R$65=3,$S$68=$S$69,$S$69=$C$69),1,""))))</f>
        <v/>
      </c>
      <c r="AB69" s="403" t="str">
        <f>IF($W69="","",IF(AND($R$65=1,$S$66=$S$68,$S$68=$S$69,$S$69=$C$69),3,IF(AND($R$65=2,$S$66=$S$68,$S$68=$S$69,$S$69=$C$69),2,IF(AND($R$65=3,$S$66=$S$68,$S$68=$S$69,$S$69=$C$69),1,""))))</f>
        <v/>
      </c>
      <c r="AC69" s="403"/>
      <c r="AD69" s="403"/>
      <c r="AE69" s="1007">
        <f t="shared" si="1"/>
        <v>0</v>
      </c>
      <c r="AG69" s="982" t="str">
        <f>IF($D69="","",VLOOKUP($D69,'m kvalifikacije žrebna lista'!$A$7:$R$38,14))</f>
        <v/>
      </c>
      <c r="AH69" s="1431">
        <v>63</v>
      </c>
      <c r="AI69" s="1431" t="str">
        <f>UPPER(IF($D69="","",VLOOKUP($D69,'ž kvalifikacije žrebna lista'!$A$7:$R$78,3)))</f>
        <v/>
      </c>
      <c r="AJ69" s="1431" t="str">
        <f>PROPER(IF($D69="","",VLOOKUP($D69,'ž kvalifikacije žrebna lista'!$A$7:$R$78,4)))</f>
        <v/>
      </c>
      <c r="AK69" s="1438" t="str">
        <f>IF($W$69="","",IF($S69&lt;&gt;$C69,"",IF(OR($J70="bb",$J70=""),"0",$T70)))</f>
        <v/>
      </c>
      <c r="AL69" s="1438" t="str">
        <f>IF($W$69="","",IF($S$68&lt;&gt;$C69,"",IF(OR($L$69="bb",$L$69=""),"0",$K$67)))</f>
        <v/>
      </c>
      <c r="AM69" s="1438" t="str">
        <f>IF($W$69="","",IF($S$66&lt;&gt;$C69,"",IF(OR($N$67="bb",$N$67=""),"0",$M$64)))</f>
        <v/>
      </c>
      <c r="AN69" s="1433" t="str">
        <f>IF($W69="","",IF(AND($R$65=1,$S$66=$S$68,$S$68=$S$69,$S$69=$C$69),0.3,IF(AND($R$65=2,$S$66=$S$68,$S$68=$S$69,$S$69=$C$69),0.2,IF(AND($R$65=3,$S$66=$S$68,$S$68=$S$69,$S$69=$C$69),0.1,"0"))))</f>
        <v/>
      </c>
      <c r="AO69" s="1433"/>
      <c r="AP69" s="1433"/>
      <c r="AQ69" s="1450">
        <f t="shared" si="2"/>
        <v>0</v>
      </c>
      <c r="AR69" s="1430"/>
      <c r="AS69" s="1431">
        <v>63</v>
      </c>
      <c r="AT69" s="1431" t="str">
        <f>UPPER(IF($D69="","",VLOOKUP($D69,'ž kvalifikacije žrebna lista'!$A$7:$R$78,3)))</f>
        <v/>
      </c>
      <c r="AU69" s="1431" t="str">
        <f>PROPER(IF($D69="","",VLOOKUP($D69,'ž kvalifikacije žrebna lista'!$A$7:$R$78,4)))</f>
        <v/>
      </c>
      <c r="AV69" s="1450">
        <f t="shared" si="3"/>
        <v>0</v>
      </c>
      <c r="AW69" s="1430"/>
    </row>
    <row r="70" spans="1:49" s="33" customFormat="1" ht="9.6" customHeight="1">
      <c r="A70" s="501" t="s">
        <v>66</v>
      </c>
      <c r="B70" s="101" t="str">
        <f>UPPER(IF($D70="","",VLOOKUP($D70,'ž kvalifikacije žrebna lista'!$A$7:$R$70,17)))</f>
        <v/>
      </c>
      <c r="C70" s="101" t="str">
        <f>UPPER(IF($D70="","",VLOOKUP($D70,'ž kvalifikacije žrebna lista'!$A$7:$R$70,2)))</f>
        <v/>
      </c>
      <c r="D70" s="102"/>
      <c r="E70" s="118" t="str">
        <f>UPPER(IF($D70="","",VLOOKUP($D70,'ž kvalifikacije žrebna lista'!$A$7:$R$70,3)))</f>
        <v/>
      </c>
      <c r="F70" s="118" t="str">
        <f>UPPER(IF($D70="","",VLOOKUP($D70,'ž kvalifikacije žrebna lista'!$A$7:$R$70,4)))</f>
        <v/>
      </c>
      <c r="G70" s="118"/>
      <c r="H70" s="118" t="str">
        <f>UPPER(IF($D70="","",VLOOKUP($D70,'ž kvalifikacije žrebna lista'!$A$7:$R$70,5)))</f>
        <v/>
      </c>
      <c r="I70" s="133"/>
      <c r="J70" s="1404"/>
      <c r="K70" s="937"/>
      <c r="L70" s="122"/>
      <c r="M70" s="999"/>
      <c r="N70" s="122"/>
      <c r="O70" s="122"/>
      <c r="P70" s="122"/>
      <c r="Q70" s="620" t="s">
        <v>351</v>
      </c>
      <c r="R70" s="1538" t="str">
        <f>IF($C$2="B turnir",0.1,IF($Q$62=1,3,IF($Q$62=2,2,IF($Q$62=3,1,""))))</f>
        <v/>
      </c>
      <c r="S70" s="982"/>
      <c r="T70" s="982" t="str">
        <f>IF($D70="","",VLOOKUP($D70,'ž kvalifikacije žrebna lista'!$A$7:$R$38,14))</f>
        <v/>
      </c>
      <c r="V70" s="886">
        <v>64</v>
      </c>
      <c r="W70" s="886" t="str">
        <f>UPPER(IF($D70="","",VLOOKUP($D70,'ž kvalifikacije žrebna lista'!$A$7:$R$78,3)))</f>
        <v/>
      </c>
      <c r="X70" s="886" t="str">
        <f>PROPER(IF($D70="","",VLOOKUP($D70,'ž kvalifikacije žrebna lista'!$A$7:$R$78,4)))</f>
        <v/>
      </c>
      <c r="Y70" s="888" t="str">
        <f t="shared" si="4"/>
        <v/>
      </c>
      <c r="Z70" s="902" t="str">
        <f>IF($W70="","",IF(AND($R$65=1,$S69=$C70),3,IF(AND($R$65=2,$S69=$C70),2,IF(AND($R$65=3,$S69=$C70),1,""))))</f>
        <v/>
      </c>
      <c r="AA70" s="902" t="str">
        <f>IF($W70="","",IF(AND($R$65=1,$S$68=$S$69,$S$69=$C$70),3,IF(AND($R$65=2,$S$68=$S$69,$S$69=$C$70),2,IF(AND($R$65=3,$S$68=$S$69,$S$69=$C$70),1,""))))</f>
        <v/>
      </c>
      <c r="AB70" s="888" t="str">
        <f>IF($W70="","",IF(AND($R$65=1,$S$66=$S$68,$S$68=$S$69,$S$69=$C$70),3,IF(AND($R$65=2,$S$66=$S$68,$S$68=$S$69,$S$69=$C$70),2,IF(AND($R$65=3,$S$66=$S$68,$S$68=$S$69,$S$69=$C$70),1,""))))</f>
        <v/>
      </c>
      <c r="AC70" s="888"/>
      <c r="AD70" s="888"/>
      <c r="AE70" s="1008">
        <f t="shared" si="1"/>
        <v>0</v>
      </c>
      <c r="AG70" s="982" t="str">
        <f>IF($D70="","",VLOOKUP($D70,'m kvalifikacije žrebna lista'!$A$7:$R$38,14))</f>
        <v/>
      </c>
      <c r="AH70" s="1431">
        <v>64</v>
      </c>
      <c r="AI70" s="1431" t="str">
        <f>UPPER(IF($D70="","",VLOOKUP($D70,'ž kvalifikacije žrebna lista'!$A$7:$R$78,3)))</f>
        <v/>
      </c>
      <c r="AJ70" s="1431" t="str">
        <f>PROPER(IF($D70="","",VLOOKUP($D70,'ž kvalifikacije žrebna lista'!$A$7:$R$78,4)))</f>
        <v/>
      </c>
      <c r="AK70" s="1438" t="str">
        <f>IF($W$70="","",IF($S69&lt;&gt;$C70,"",IF(OR($J70="bb",$J70=""),"0",$T69)))</f>
        <v/>
      </c>
      <c r="AL70" s="1438" t="str">
        <f>IF($W$70="","",IF($S$68&lt;&gt;$C70,"",IF(OR($L$69="bb",$L$69=""),"0",$K$67)))</f>
        <v/>
      </c>
      <c r="AM70" s="1438" t="str">
        <f>IF($W$70="","",IF($S$66&lt;&gt;$C70,"",IF(OR($N$67="bb",$N$67=""),"0",$M$64)))</f>
        <v/>
      </c>
      <c r="AN70" s="1433" t="str">
        <f>IF($W70="","",IF(AND($R$65=1,$S$66=$S$68,$S$68=$S$69,$S$69=$C$70),0.3,IF(AND($R$65=2,$S$66=$S$68,$S$68=$S$69,$S$69=$C$70),0.2,IF(AND($R$65=3,$S$66=$S$68,$S$68=$S$69,$S$69=$C$70),0.1,"0"))))</f>
        <v/>
      </c>
      <c r="AO70" s="1433"/>
      <c r="AP70" s="1433"/>
      <c r="AQ70" s="1450">
        <f t="shared" si="2"/>
        <v>0</v>
      </c>
      <c r="AR70" s="1430"/>
      <c r="AS70" s="1431">
        <v>64</v>
      </c>
      <c r="AT70" s="1431" t="str">
        <f>UPPER(IF($D70="","",VLOOKUP($D70,'ž kvalifikacije žrebna lista'!$A$7:$R$78,3)))</f>
        <v/>
      </c>
      <c r="AU70" s="1431" t="str">
        <f>PROPER(IF($D70="","",VLOOKUP($D70,'ž kvalifikacije žrebna lista'!$A$7:$R$78,4)))</f>
        <v/>
      </c>
      <c r="AV70" s="1450">
        <f t="shared" si="3"/>
        <v>0</v>
      </c>
      <c r="AW70" s="1430"/>
    </row>
    <row r="71" spans="1:49" s="33" customFormat="1" ht="6" customHeight="1">
      <c r="A71" s="135"/>
      <c r="B71" s="136"/>
      <c r="C71" s="136"/>
      <c r="D71" s="137"/>
      <c r="E71" s="138"/>
      <c r="F71" s="138"/>
      <c r="G71" s="139"/>
      <c r="H71" s="138"/>
      <c r="I71" s="140"/>
      <c r="J71" s="122"/>
      <c r="K71" s="937"/>
      <c r="L71" s="122"/>
      <c r="M71" s="999"/>
      <c r="N71" s="122"/>
      <c r="O71" s="122"/>
      <c r="P71" s="122"/>
      <c r="Q71" s="122"/>
      <c r="R71" s="122"/>
      <c r="S71" s="842"/>
      <c r="T71" s="890"/>
      <c r="AG71" s="890"/>
      <c r="AH71" s="1430"/>
      <c r="AI71" s="1430"/>
      <c r="AJ71" s="1430"/>
      <c r="AK71" s="1430"/>
      <c r="AL71" s="1430"/>
      <c r="AM71" s="1430"/>
      <c r="AN71" s="1430"/>
      <c r="AO71" s="1430"/>
      <c r="AP71" s="1430"/>
      <c r="AQ71" s="1430"/>
      <c r="AR71" s="1430"/>
      <c r="AS71" s="1430"/>
      <c r="AT71" s="1430"/>
      <c r="AU71" s="1430"/>
      <c r="AV71" s="1430"/>
      <c r="AW71" s="1430"/>
    </row>
    <row r="72" spans="1:49" s="15" customFormat="1" ht="10.5" customHeight="1">
      <c r="A72" s="453" t="s">
        <v>88</v>
      </c>
      <c r="B72" s="454"/>
      <c r="C72" s="455"/>
      <c r="D72" s="456" t="s">
        <v>2</v>
      </c>
      <c r="E72" s="457" t="s">
        <v>101</v>
      </c>
      <c r="F72" s="456"/>
      <c r="G72" s="458" t="s">
        <v>345</v>
      </c>
      <c r="H72" s="459" t="s">
        <v>346</v>
      </c>
      <c r="I72" s="927" t="s">
        <v>2</v>
      </c>
      <c r="J72" s="457" t="s">
        <v>125</v>
      </c>
      <c r="K72" s="884"/>
      <c r="L72" s="461" t="s">
        <v>90</v>
      </c>
      <c r="M72" s="858"/>
      <c r="N72" s="463" t="s">
        <v>92</v>
      </c>
      <c r="O72" s="463"/>
      <c r="P72" s="463"/>
      <c r="Q72" s="1677"/>
      <c r="R72" s="1678"/>
      <c r="S72" s="922"/>
      <c r="T72" s="922"/>
      <c r="Y72" s="872">
        <f>COUNTIF(Y7:Y70,"&gt;0")</f>
        <v>0</v>
      </c>
      <c r="Z72" s="872">
        <f>COUNTIF(Z7:Z70,"&gt;0")</f>
        <v>0</v>
      </c>
      <c r="AA72" s="872">
        <f>COUNTIF(AA7:AA70,"&gt;0")</f>
        <v>0</v>
      </c>
      <c r="AB72" s="872">
        <f>COUNTIF(AB7:AB70,"&gt;0")</f>
        <v>0</v>
      </c>
      <c r="AC72" s="872"/>
      <c r="AD72" s="872"/>
      <c r="AE72" s="872">
        <f>COUNTIF(AE7:AE70,"&gt;0")</f>
        <v>0</v>
      </c>
      <c r="AG72" s="922"/>
      <c r="AH72" s="1440"/>
      <c r="AI72" s="1440"/>
      <c r="AJ72" s="1440"/>
      <c r="AK72" s="1433">
        <f>COUNTIF(AK7:AK70,"&gt;0")</f>
        <v>0</v>
      </c>
      <c r="AL72" s="1433">
        <f>COUNTIF(AL7:AL70,"&gt;0")</f>
        <v>0</v>
      </c>
      <c r="AM72" s="1433">
        <f>COUNTIF(AM7:AM70,"&gt;0")</f>
        <v>0</v>
      </c>
      <c r="AN72" s="1433"/>
      <c r="AO72" s="1433"/>
      <c r="AP72" s="1433"/>
      <c r="AQ72" s="1433">
        <f>COUNTIF(AQ7:AQ70,"&gt;0")</f>
        <v>0</v>
      </c>
      <c r="AR72" s="1440"/>
      <c r="AS72" s="1440"/>
      <c r="AT72" s="1440"/>
      <c r="AU72" s="1440"/>
      <c r="AV72" s="1433">
        <f>COUNTIF(AV7:AV70,"&gt;0")</f>
        <v>0</v>
      </c>
      <c r="AW72" s="1440"/>
    </row>
    <row r="73" spans="1:49" s="15" customFormat="1" ht="9" customHeight="1">
      <c r="A73" s="464" t="s">
        <v>68</v>
      </c>
      <c r="B73" s="465"/>
      <c r="C73" s="466"/>
      <c r="D73" s="467">
        <v>1</v>
      </c>
      <c r="E73" s="495" t="str">
        <f>UPPER(IF($D73="","",VLOOKUP($D73,'ž kvalifikacije žrebna lista'!$A$7:$R$38,3)))</f>
        <v/>
      </c>
      <c r="F73" s="467"/>
      <c r="G73" s="506">
        <f>IF($D73="","",VLOOKUP($D73,'ž kvalifikacije žrebna lista'!$A$7:$R$38,10))</f>
        <v>0</v>
      </c>
      <c r="H73" s="1001">
        <f>IF($D73="","",VLOOKUP($D73,'ž kvalifikacije žrebna lista'!$A$7:$R$38,14))</f>
        <v>0</v>
      </c>
      <c r="I73" s="467" t="s">
        <v>3</v>
      </c>
      <c r="J73" s="465"/>
      <c r="K73" s="465"/>
      <c r="L73" s="465"/>
      <c r="M73" s="474"/>
      <c r="N73" s="472" t="s">
        <v>394</v>
      </c>
      <c r="O73" s="473"/>
      <c r="P73" s="473"/>
      <c r="Q73" s="473"/>
      <c r="R73" s="471"/>
      <c r="S73" s="922"/>
      <c r="T73" s="922"/>
      <c r="AG73" s="922"/>
      <c r="AH73" s="1440"/>
      <c r="AI73" s="1440"/>
      <c r="AJ73" s="1440"/>
      <c r="AK73" s="1440"/>
      <c r="AL73" s="1440"/>
      <c r="AM73" s="1440"/>
      <c r="AN73" s="1440"/>
      <c r="AO73" s="1440"/>
      <c r="AP73" s="1440"/>
      <c r="AQ73" s="1440"/>
      <c r="AR73" s="1440"/>
      <c r="AS73" s="1440"/>
      <c r="AT73" s="1440"/>
      <c r="AU73" s="1440"/>
      <c r="AV73" s="1440"/>
      <c r="AW73" s="1440"/>
    </row>
    <row r="74" spans="1:49" s="15" customFormat="1" ht="9" customHeight="1">
      <c r="A74" s="1679"/>
      <c r="B74" s="1680"/>
      <c r="C74" s="1681"/>
      <c r="D74" s="467">
        <v>2</v>
      </c>
      <c r="E74" s="495" t="str">
        <f>UPPER(IF($D74="","",VLOOKUP($D74,'ž kvalifikacije žrebna lista'!$A$7:$R$38,3)))</f>
        <v/>
      </c>
      <c r="F74" s="467"/>
      <c r="G74" s="506">
        <f>IF($D74="","",VLOOKUP($D74,'ž kvalifikacije žrebna lista'!$A$7:$R$38,10))</f>
        <v>0</v>
      </c>
      <c r="H74" s="1001">
        <f>IF($D74="","",VLOOKUP($D74,'ž kvalifikacije žrebna lista'!$A$7:$R$38,14))</f>
        <v>0</v>
      </c>
      <c r="I74" s="467" t="s">
        <v>4</v>
      </c>
      <c r="J74" s="465"/>
      <c r="K74" s="465"/>
      <c r="L74" s="465"/>
      <c r="M74" s="474"/>
      <c r="N74" s="476"/>
      <c r="O74" s="477"/>
      <c r="P74" s="477"/>
      <c r="Q74" s="478"/>
      <c r="R74" s="479"/>
      <c r="S74" s="922"/>
      <c r="T74" s="922"/>
      <c r="AG74" s="922"/>
    </row>
    <row r="75" spans="1:49" s="15" customFormat="1" ht="9" customHeight="1">
      <c r="A75" s="480"/>
      <c r="B75" s="481"/>
      <c r="C75" s="482"/>
      <c r="D75" s="467">
        <v>3</v>
      </c>
      <c r="E75" s="495" t="str">
        <f>UPPER(IF($D75="","",VLOOKUP($D75,'ž kvalifikacije žrebna lista'!$A$7:$R$38,3)))</f>
        <v/>
      </c>
      <c r="F75" s="467"/>
      <c r="G75" s="506">
        <f>IF($D75="","",VLOOKUP($D75,'ž kvalifikacije žrebna lista'!$A$7:$R$38,10))</f>
        <v>0</v>
      </c>
      <c r="H75" s="1001">
        <f>IF($D75="","",VLOOKUP($D75,'ž kvalifikacije žrebna lista'!$A$7:$R$38,14))</f>
        <v>0</v>
      </c>
      <c r="I75" s="467" t="s">
        <v>5</v>
      </c>
      <c r="J75" s="465"/>
      <c r="K75" s="465"/>
      <c r="L75" s="465"/>
      <c r="M75" s="474"/>
      <c r="N75" s="472" t="s">
        <v>105</v>
      </c>
      <c r="O75" s="473"/>
      <c r="P75" s="473"/>
      <c r="Q75" s="473"/>
      <c r="R75" s="471"/>
      <c r="S75" s="922"/>
      <c r="T75" s="922"/>
      <c r="AG75" s="922"/>
    </row>
    <row r="76" spans="1:49" s="15" customFormat="1" ht="9" customHeight="1">
      <c r="A76" s="483"/>
      <c r="B76" s="484"/>
      <c r="C76" s="466"/>
      <c r="D76" s="467">
        <v>4</v>
      </c>
      <c r="E76" s="495" t="str">
        <f>UPPER(IF($D76="","",VLOOKUP($D76,'ž kvalifikacije žrebna lista'!$A$7:$R$38,3)))</f>
        <v/>
      </c>
      <c r="F76" s="467"/>
      <c r="G76" s="506">
        <f>IF($D76="","",VLOOKUP($D76,'ž kvalifikacije žrebna lista'!$A$7:$R$38,10))</f>
        <v>0</v>
      </c>
      <c r="H76" s="1001">
        <f>IF($D76="","",VLOOKUP($D76,'ž kvalifikacije žrebna lista'!$A$7:$R$38,14))</f>
        <v>0</v>
      </c>
      <c r="I76" s="467" t="s">
        <v>6</v>
      </c>
      <c r="J76" s="465"/>
      <c r="K76" s="465"/>
      <c r="L76" s="465"/>
      <c r="M76" s="474"/>
      <c r="N76" s="465"/>
      <c r="O76" s="470"/>
      <c r="P76" s="470"/>
      <c r="Q76" s="465"/>
      <c r="R76" s="471"/>
      <c r="S76" s="922"/>
      <c r="T76" s="922"/>
      <c r="AG76" s="922"/>
    </row>
    <row r="77" spans="1:49" s="15" customFormat="1" ht="9" customHeight="1">
      <c r="A77" s="485"/>
      <c r="B77" s="486"/>
      <c r="C77" s="487"/>
      <c r="D77" s="467">
        <v>5</v>
      </c>
      <c r="E77" s="495" t="str">
        <f>UPPER(IF($D77="","",VLOOKUP($D77,'ž kvalifikacije žrebna lista'!$A$7:$R$38,3)))</f>
        <v/>
      </c>
      <c r="F77" s="467"/>
      <c r="G77" s="506">
        <f>IF($D77="","",VLOOKUP($D77,'ž kvalifikacije žrebna lista'!$A$7:$R$38,10))</f>
        <v>0</v>
      </c>
      <c r="H77" s="1001">
        <f>IF($D77="","",VLOOKUP($D77,'ž kvalifikacije žrebna lista'!$A$7:$R$38,14))</f>
        <v>0</v>
      </c>
      <c r="I77" s="467" t="s">
        <v>7</v>
      </c>
      <c r="J77" s="465"/>
      <c r="K77" s="465"/>
      <c r="L77" s="465"/>
      <c r="M77" s="474"/>
      <c r="N77" s="478" t="s">
        <v>122</v>
      </c>
      <c r="O77" s="477"/>
      <c r="P77" s="477"/>
      <c r="Q77" s="478"/>
      <c r="R77" s="479"/>
      <c r="S77" s="922"/>
      <c r="T77" s="922"/>
      <c r="AG77" s="922"/>
    </row>
    <row r="78" spans="1:49" s="15" customFormat="1" ht="9" customHeight="1">
      <c r="A78" s="464"/>
      <c r="B78" s="465"/>
      <c r="C78" s="466"/>
      <c r="D78" s="467">
        <v>6</v>
      </c>
      <c r="E78" s="495" t="str">
        <f>UPPER(IF($D78="","",VLOOKUP($D78,'ž kvalifikacije žrebna lista'!$A$7:$R$38,3)))</f>
        <v/>
      </c>
      <c r="F78" s="467"/>
      <c r="G78" s="506">
        <f>IF($D78="","",VLOOKUP($D78,'ž kvalifikacije žrebna lista'!$A$7:$R$38,10))</f>
        <v>0</v>
      </c>
      <c r="H78" s="1001">
        <f>IF($D78="","",VLOOKUP($D78,'ž kvalifikacije žrebna lista'!$A$7:$R$38,14))</f>
        <v>0</v>
      </c>
      <c r="I78" s="467" t="s">
        <v>8</v>
      </c>
      <c r="J78" s="465"/>
      <c r="K78" s="465"/>
      <c r="L78" s="465"/>
      <c r="M78" s="474"/>
      <c r="N78" s="472" t="s">
        <v>122</v>
      </c>
      <c r="O78" s="473"/>
      <c r="P78" s="473"/>
      <c r="Q78" s="473"/>
      <c r="R78" s="471"/>
      <c r="S78" s="922"/>
      <c r="T78" s="922"/>
      <c r="AG78" s="922"/>
    </row>
    <row r="79" spans="1:49" s="15" customFormat="1" ht="9" customHeight="1">
      <c r="A79" s="464"/>
      <c r="B79" s="465"/>
      <c r="C79" s="488"/>
      <c r="D79" s="467">
        <v>7</v>
      </c>
      <c r="E79" s="495" t="str">
        <f>UPPER(IF($D79="","",VLOOKUP($D79,'ž kvalifikacije žrebna lista'!$A$7:$R$38,3)))</f>
        <v/>
      </c>
      <c r="F79" s="467"/>
      <c r="G79" s="506">
        <f>IF($D79="","",VLOOKUP($D79,'ž kvalifikacije žrebna lista'!$A$7:$R$38,10))</f>
        <v>0</v>
      </c>
      <c r="H79" s="1001">
        <f>IF($D79="","",VLOOKUP($D79,'ž kvalifikacije žrebna lista'!$A$7:$R$38,14))</f>
        <v>0</v>
      </c>
      <c r="I79" s="467" t="s">
        <v>9</v>
      </c>
      <c r="J79" s="465"/>
      <c r="K79" s="465"/>
      <c r="L79" s="465"/>
      <c r="M79" s="474"/>
      <c r="N79" s="465" t="s">
        <v>83</v>
      </c>
      <c r="O79" s="470"/>
      <c r="P79" s="470"/>
      <c r="Q79" s="1672">
        <f>'vnos podatkov'!$B$10</f>
        <v>0</v>
      </c>
      <c r="R79" s="1673"/>
      <c r="S79" s="922"/>
      <c r="T79" s="922"/>
      <c r="AG79" s="922"/>
    </row>
    <row r="80" spans="1:49" s="15" customFormat="1" ht="9" customHeight="1">
      <c r="A80" s="490"/>
      <c r="B80" s="478"/>
      <c r="C80" s="491"/>
      <c r="D80" s="492">
        <v>8</v>
      </c>
      <c r="E80" s="476" t="str">
        <f>UPPER(IF($D80="","",VLOOKUP($D80,'ž kvalifikacije žrebna lista'!$A$7:$R$38,3)))</f>
        <v/>
      </c>
      <c r="F80" s="492"/>
      <c r="G80" s="845">
        <f>IF($D80="","",VLOOKUP($D80,'ž kvalifikacije žrebna lista'!$A$7:$R$38,10))</f>
        <v>0</v>
      </c>
      <c r="H80" s="1002">
        <f>IF($D80="","",VLOOKUP($D80,'ž kvalifikacije žrebna lista'!$A$7:$R$38,14))</f>
        <v>0</v>
      </c>
      <c r="I80" s="492" t="s">
        <v>10</v>
      </c>
      <c r="J80" s="478"/>
      <c r="K80" s="478"/>
      <c r="L80" s="478"/>
      <c r="M80" s="493"/>
      <c r="N80" s="478" t="s">
        <v>69</v>
      </c>
      <c r="O80" s="477"/>
      <c r="P80" s="477"/>
      <c r="Q80" s="1668">
        <f>'vnos podatkov'!$E$10</f>
        <v>0</v>
      </c>
      <c r="R80" s="1669"/>
      <c r="S80" s="922"/>
      <c r="T80" s="922"/>
      <c r="AG80" s="922"/>
    </row>
    <row r="81" ht="15.75" customHeight="1"/>
    <row r="82" ht="9" customHeight="1"/>
  </sheetData>
  <mergeCells count="5">
    <mergeCell ref="Q80:R80"/>
    <mergeCell ref="A74:C74"/>
    <mergeCell ref="Q79:R79"/>
    <mergeCell ref="Q63:R64"/>
    <mergeCell ref="Q72:R72"/>
  </mergeCells>
  <phoneticPr fontId="0" type="noConversion"/>
  <conditionalFormatting sqref="G7:G9 G15 G23 G31 G39 G47 G55 G63">
    <cfRule type="expression" dxfId="420" priority="1" stopIfTrue="1">
      <formula>AND($D7&lt;9,$C7&gt;0)</formula>
    </cfRule>
  </conditionalFormatting>
  <conditionalFormatting sqref="F63 F7 H7 F15 H15 H23 F23 F31 H31 H39 F39 F47 H47 H55 F55 H63">
    <cfRule type="expression" dxfId="419" priority="2" stopIfTrue="1">
      <formula>AND($D7&lt;17,$C7&gt;0)</formula>
    </cfRule>
  </conditionalFormatting>
  <conditionalFormatting sqref="L8 L12 L16 L20 L24 L28 L32 L36 L40 L44 L48 L52 L56 L60 L64 L68 N10 N18 N26 N34 N42 N50 N58 N66">
    <cfRule type="expression" dxfId="418" priority="3" stopIfTrue="1">
      <formula>K8="as"</formula>
    </cfRule>
    <cfRule type="expression" dxfId="417" priority="4" stopIfTrue="1">
      <formula>K8="bs"</formula>
    </cfRule>
  </conditionalFormatting>
  <conditionalFormatting sqref="J7 J9 J11 J13 J15 J17 J19 J21 J23 J25 J27 J29 J31 J33 J35 J37 J39 J41 J43 J45 J47 J49 J51 J53 J55 J57 J59 J61 J63 J65 J67 J69">
    <cfRule type="expression" dxfId="416" priority="5" stopIfTrue="1">
      <formula>I8="as"</formula>
    </cfRule>
    <cfRule type="expression" dxfId="415" priority="6" stopIfTrue="1">
      <formula>I8="bs"</formula>
    </cfRule>
  </conditionalFormatting>
  <conditionalFormatting sqref="B7:B70">
    <cfRule type="cellIs" dxfId="414" priority="7" stopIfTrue="1" operator="equal">
      <formula>"QA"</formula>
    </cfRule>
    <cfRule type="cellIs" dxfId="413" priority="8" stopIfTrue="1" operator="equal">
      <formula>"DA"</formula>
    </cfRule>
  </conditionalFormatting>
  <conditionalFormatting sqref="I8 I10 I12 I14 I16 I18 I20 I22 I24 I26 I28 I30 I32 I34 I36 I38 I40 I42 I44 I46 I48 I50 I52 I54 I56 I58 I60 I62 I64 I66 I68 I70 K68 K64 K60 K56 K52 K48 K44 K40 K36 K32 K28 K24 K20 K16 K12 K8 M10 M18 M26 M34 M42 M50 M58 M66">
    <cfRule type="expression" dxfId="412" priority="9" stopIfTrue="1">
      <formula>$N$1="CU"</formula>
    </cfRule>
  </conditionalFormatting>
  <conditionalFormatting sqref="L42 L50 L58 L10 L66 L26 L18 L34">
    <cfRule type="expression" dxfId="411" priority="10" stopIfTrue="1">
      <formula>AND($N$1="CU",L10="Sodnik")</formula>
    </cfRule>
    <cfRule type="expression" dxfId="410" priority="11" stopIfTrue="1">
      <formula>AND($N$1="CU",L10&lt;&gt;"Sodnik",M10&lt;&gt;"")</formula>
    </cfRule>
    <cfRule type="expression" dxfId="409" priority="12" stopIfTrue="1">
      <formula>AND($N$1="CU",L10&lt;&gt;"Sodnik")</formula>
    </cfRule>
  </conditionalFormatting>
  <conditionalFormatting sqref="F8:F9 H8:H9 E10:H14 E16:H22 E24:H30 E32:H38 E40:H46 E48:H54 E56:H62 E64:H70">
    <cfRule type="expression" dxfId="408" priority="13" stopIfTrue="1">
      <formula>AND($D8&lt;17,$C8&gt;0)</formula>
    </cfRule>
  </conditionalFormatting>
  <conditionalFormatting sqref="D8:D14 D16:D22 D24:D30 D32:D38 D40:D46 D48:D54 D56:D62 D64:D70">
    <cfRule type="expression" dxfId="407" priority="14" stopIfTrue="1">
      <formula>$D8&gt;0</formula>
    </cfRule>
  </conditionalFormatting>
  <conditionalFormatting sqref="D7 D15 D23 D31 D39 D47 D55 D63">
    <cfRule type="expression" dxfId="406" priority="15" stopIfTrue="1">
      <formula>$D7&lt;&gt;""</formula>
    </cfRule>
  </conditionalFormatting>
  <dataValidations count="1">
    <dataValidation type="list" allowBlank="1" showInputMessage="1" sqref="L66 L10 L18 L34 L42 L26 L58 L50">
      <formula1>$U$7:$U$16</formula1>
    </dataValidation>
  </dataValidations>
  <printOptions horizontalCentered="1"/>
  <pageMargins left="0.35" right="0.35" top="0.35" bottom="0.35" header="0" footer="0"/>
  <pageSetup paperSize="9" scale="98" orientation="portrait" horizontalDpi="360" verticalDpi="200" r:id="rId1"/>
  <headerFooter alignWithMargins="0"/>
  <rowBreaks count="1" manualBreakCount="1">
    <brk id="80" max="65535" man="1"/>
  </rowBreaks>
  <drawing r:id="rId2"/>
  <legacyDrawing r:id="rId3"/>
</worksheet>
</file>

<file path=xl/worksheets/sheet16.xml><?xml version="1.0" encoding="utf-8"?>
<worksheet xmlns="http://schemas.openxmlformats.org/spreadsheetml/2006/main" xmlns:r="http://schemas.openxmlformats.org/officeDocument/2006/relationships">
  <sheetPr codeName="Sheet53"/>
  <dimension ref="A1:BD127"/>
  <sheetViews>
    <sheetView showGridLines="0" showZeros="0" zoomScale="86" workbookViewId="0">
      <pane ySplit="7" topLeftCell="A8" activePane="bottomLeft" state="frozen"/>
      <selection activeCell="A31" sqref="A31"/>
      <selection pane="bottomLeft"/>
    </sheetView>
  </sheetViews>
  <sheetFormatPr defaultRowHeight="12.75"/>
  <cols>
    <col min="1" max="1" width="3.85546875" customWidth="1"/>
    <col min="2" max="2" width="6.140625" customWidth="1"/>
    <col min="3" max="3" width="17" customWidth="1"/>
    <col min="4" max="4" width="13.85546875" customWidth="1"/>
    <col min="5" max="5" width="7" style="40" customWidth="1"/>
    <col min="6" max="6" width="2.42578125" style="40" hidden="1" customWidth="1"/>
    <col min="7" max="7" width="3" style="174" hidden="1" customWidth="1"/>
    <col min="8" max="8" width="4" style="1074" hidden="1" customWidth="1"/>
    <col min="9" max="9" width="7" style="288" customWidth="1"/>
    <col min="10" max="10" width="6.140625" style="40" customWidth="1"/>
    <col min="11" max="17" width="6.140625" style="40" hidden="1" customWidth="1"/>
    <col min="18" max="18" width="6.140625" style="40" customWidth="1"/>
    <col min="19" max="19" width="17" style="58" customWidth="1"/>
    <col min="20" max="20" width="13.85546875" style="40" customWidth="1"/>
    <col min="21" max="21" width="7" style="40" customWidth="1"/>
    <col min="22" max="24" width="7" style="40" hidden="1" customWidth="1"/>
    <col min="25" max="25" width="7" style="288" customWidth="1"/>
    <col min="26" max="26" width="5.5703125" style="40" customWidth="1"/>
    <col min="27" max="31" width="6" style="40" hidden="1" customWidth="1"/>
    <col min="32" max="32" width="0.28515625" style="40" hidden="1" customWidth="1"/>
    <col min="33" max="33" width="3.85546875" style="40" hidden="1" customWidth="1"/>
    <col min="34" max="34" width="3.7109375" style="40" hidden="1" customWidth="1"/>
    <col min="35" max="35" width="4.7109375" style="40" hidden="1" customWidth="1"/>
    <col min="36" max="36" width="5.28515625" style="40" hidden="1" customWidth="1"/>
    <col min="37" max="37" width="4.85546875" style="40" hidden="1" customWidth="1"/>
    <col min="38" max="38" width="5" style="40" hidden="1" customWidth="1"/>
    <col min="39" max="39" width="4.7109375" style="40" hidden="1" customWidth="1"/>
    <col min="40" max="40" width="5.28515625" style="40" hidden="1" customWidth="1"/>
    <col min="41" max="41" width="4.7109375" style="40" hidden="1" customWidth="1"/>
    <col min="42" max="42" width="6.28515625" style="40" hidden="1" customWidth="1"/>
    <col min="43" max="43" width="7.42578125" style="40" customWidth="1"/>
    <col min="44" max="44" width="5.85546875" style="288" customWidth="1"/>
    <col min="45" max="45" width="5.85546875" style="40" hidden="1" customWidth="1"/>
    <col min="46" max="46" width="0.140625" style="40" hidden="1" customWidth="1"/>
    <col min="47" max="47" width="6.42578125" style="40" customWidth="1"/>
    <col min="48" max="48" width="5.140625" style="40" hidden="1" customWidth="1"/>
    <col min="49" max="49" width="4.28515625" customWidth="1"/>
    <col min="50" max="50" width="5.140625" customWidth="1"/>
    <col min="51" max="51" width="5.5703125" customWidth="1"/>
  </cols>
  <sheetData>
    <row r="1" spans="1:56" ht="26.25">
      <c r="A1" s="49">
        <f>'vnos podatkov'!$A$6</f>
        <v>0</v>
      </c>
      <c r="B1" s="49"/>
      <c r="C1" s="50"/>
      <c r="D1" s="50"/>
      <c r="E1" s="51"/>
      <c r="F1" s="51"/>
      <c r="G1" s="950"/>
      <c r="H1" s="1075"/>
      <c r="I1" s="285"/>
      <c r="J1" s="51"/>
      <c r="K1" s="51"/>
      <c r="L1" s="51"/>
      <c r="M1" s="51"/>
      <c r="N1" s="51"/>
      <c r="O1" s="51"/>
      <c r="P1" s="51"/>
      <c r="Q1" s="51"/>
      <c r="R1" s="51"/>
      <c r="S1" s="155" t="s">
        <v>390</v>
      </c>
      <c r="T1" s="51"/>
      <c r="U1" s="52"/>
      <c r="V1" s="52"/>
      <c r="W1" s="52"/>
      <c r="X1" s="52"/>
      <c r="Y1" s="553"/>
      <c r="Z1" s="52"/>
      <c r="AA1" s="52"/>
      <c r="AB1" s="52"/>
      <c r="AC1" s="52"/>
      <c r="AD1" s="52"/>
      <c r="AE1" s="52"/>
      <c r="AF1" s="52"/>
      <c r="AG1" s="52"/>
      <c r="AH1" s="218"/>
      <c r="AI1" s="218"/>
      <c r="AJ1" s="218"/>
      <c r="AK1" s="218"/>
      <c r="AL1" s="218"/>
      <c r="AM1" s="218"/>
      <c r="AN1" s="218"/>
      <c r="AO1" s="218"/>
      <c r="AP1" s="219"/>
      <c r="AQ1" s="52"/>
      <c r="AR1" s="289"/>
      <c r="AS1" s="52"/>
      <c r="AT1" s="52"/>
      <c r="AU1" s="52"/>
      <c r="AV1" s="220"/>
    </row>
    <row r="2" spans="1:56" ht="13.5" thickBot="1">
      <c r="A2" s="941">
        <f>'vnos podatkov'!$A$8</f>
        <v>0</v>
      </c>
      <c r="B2" s="53">
        <f>'vnos podatkov'!$B$8</f>
        <v>0</v>
      </c>
      <c r="C2" s="895">
        <f>'vnos podatkov'!$C$8</f>
        <v>0</v>
      </c>
      <c r="D2" s="652" t="s">
        <v>208</v>
      </c>
      <c r="E2" s="370"/>
      <c r="F2" s="370"/>
      <c r="G2" s="1070"/>
      <c r="H2" s="1076"/>
      <c r="I2" s="371"/>
      <c r="J2" s="370"/>
      <c r="K2" s="370"/>
      <c r="L2" s="370"/>
      <c r="M2" s="370"/>
      <c r="N2" s="370"/>
      <c r="O2" s="370"/>
      <c r="P2" s="370"/>
      <c r="Q2" s="370"/>
      <c r="R2" s="370"/>
      <c r="S2" s="51" t="s">
        <v>182</v>
      </c>
      <c r="T2" s="222"/>
      <c r="U2" s="59"/>
      <c r="V2" s="59"/>
      <c r="W2" s="59"/>
      <c r="X2" s="59"/>
      <c r="Y2" s="554"/>
      <c r="Z2" s="59"/>
      <c r="AA2" s="59"/>
      <c r="AB2" s="59"/>
      <c r="AC2" s="59"/>
      <c r="AD2" s="59"/>
      <c r="AE2" s="59"/>
      <c r="AF2" s="59"/>
      <c r="AG2" s="59"/>
      <c r="AH2" s="59"/>
      <c r="AI2" s="59"/>
      <c r="AJ2" s="59"/>
      <c r="AK2" s="59"/>
      <c r="AL2" s="59"/>
      <c r="AM2" s="59"/>
      <c r="AN2" s="59"/>
      <c r="AO2" s="59"/>
      <c r="AP2" s="223"/>
      <c r="AQ2" s="45"/>
      <c r="AR2" s="290"/>
      <c r="AS2" s="45"/>
      <c r="AT2" s="45"/>
      <c r="AU2" s="45"/>
      <c r="AV2" s="224"/>
    </row>
    <row r="3" spans="1:56" s="2" customFormat="1">
      <c r="A3" s="18"/>
      <c r="B3" s="18"/>
      <c r="C3" s="18"/>
      <c r="D3" s="19"/>
      <c r="E3" s="19"/>
      <c r="F3" s="19"/>
      <c r="G3" s="374"/>
      <c r="H3" s="18"/>
      <c r="I3" s="551"/>
      <c r="J3" s="19"/>
      <c r="K3" s="19"/>
      <c r="L3" s="19"/>
      <c r="M3" s="19"/>
      <c r="N3" s="19"/>
      <c r="O3" s="19"/>
      <c r="P3" s="19"/>
      <c r="Q3" s="19"/>
      <c r="R3" s="19"/>
      <c r="S3" s="80"/>
      <c r="T3" s="19"/>
      <c r="U3" s="26"/>
      <c r="V3" s="26"/>
      <c r="W3" s="26"/>
      <c r="X3" s="26"/>
      <c r="Y3" s="555"/>
      <c r="Z3" s="19"/>
      <c r="AA3" s="19"/>
      <c r="AB3" s="19"/>
      <c r="AC3" s="19"/>
      <c r="AD3" s="19"/>
      <c r="AE3" s="19"/>
      <c r="AF3" s="19"/>
      <c r="AG3" s="19"/>
      <c r="AH3" s="19"/>
      <c r="AI3" s="19"/>
      <c r="AJ3" s="19"/>
      <c r="AK3" s="19"/>
      <c r="AL3" s="19"/>
      <c r="AM3" s="19"/>
      <c r="AN3" s="19"/>
      <c r="AO3" s="19"/>
      <c r="AP3" s="158"/>
      <c r="AQ3" s="1047" t="s">
        <v>181</v>
      </c>
      <c r="AR3" s="1048"/>
      <c r="AS3" s="385"/>
      <c r="AT3" s="385"/>
      <c r="AU3" s="1049"/>
      <c r="AV3" s="621"/>
      <c r="AW3" s="394"/>
    </row>
    <row r="4" spans="1:56" s="2" customFormat="1">
      <c r="A4" s="42" t="s">
        <v>388</v>
      </c>
      <c r="B4" s="42"/>
      <c r="C4" s="153" t="s">
        <v>68</v>
      </c>
      <c r="D4" s="153" t="s">
        <v>76</v>
      </c>
      <c r="E4" s="41"/>
      <c r="F4" s="41"/>
      <c r="G4" s="1071"/>
      <c r="H4" s="1077"/>
      <c r="I4" s="153" t="s">
        <v>123</v>
      </c>
      <c r="J4" s="41"/>
      <c r="K4" s="41"/>
      <c r="L4" s="41"/>
      <c r="M4" s="41"/>
      <c r="N4" s="41"/>
      <c r="O4" s="41"/>
      <c r="P4" s="41"/>
      <c r="Q4" s="41"/>
      <c r="R4" s="41"/>
      <c r="S4" s="41" t="s">
        <v>83</v>
      </c>
      <c r="T4" s="43"/>
      <c r="U4" s="43"/>
      <c r="V4" s="43"/>
      <c r="W4" s="43"/>
      <c r="X4" s="43"/>
      <c r="Y4" s="556"/>
      <c r="Z4" s="43" t="s">
        <v>69</v>
      </c>
      <c r="AA4" s="43"/>
      <c r="AB4" s="43"/>
      <c r="AC4" s="43"/>
      <c r="AD4" s="43"/>
      <c r="AE4" s="43"/>
      <c r="AF4" s="43"/>
      <c r="AG4" s="43"/>
      <c r="AH4" s="82"/>
      <c r="AI4" s="82"/>
      <c r="AJ4" s="82"/>
      <c r="AK4" s="82"/>
      <c r="AL4" s="82"/>
      <c r="AM4" s="82"/>
      <c r="AN4" s="82"/>
      <c r="AO4" s="82"/>
      <c r="AP4" s="225"/>
      <c r="AQ4" s="1050"/>
      <c r="AR4" s="1051"/>
      <c r="AS4" s="1052"/>
      <c r="AT4" s="1052"/>
      <c r="AU4" s="1053"/>
      <c r="AV4" s="622"/>
      <c r="AW4" s="394"/>
    </row>
    <row r="5" spans="1:56" s="2" customFormat="1" ht="13.5" thickBot="1">
      <c r="A5" s="942">
        <f>'vnos podatkov'!$D$8</f>
        <v>0</v>
      </c>
      <c r="B5" s="942"/>
      <c r="C5" s="1011">
        <f>'vnos podatkov'!$A$10</f>
        <v>0</v>
      </c>
      <c r="D5" s="388">
        <f>'vnos podatkov'!$C$10</f>
        <v>0</v>
      </c>
      <c r="E5" s="384"/>
      <c r="F5" s="384"/>
      <c r="G5" s="384"/>
      <c r="H5" s="1095"/>
      <c r="I5" s="1035">
        <v>1</v>
      </c>
      <c r="J5" s="384"/>
      <c r="K5" s="384"/>
      <c r="L5" s="384"/>
      <c r="M5" s="384"/>
      <c r="N5" s="384"/>
      <c r="O5" s="384"/>
      <c r="P5" s="384"/>
      <c r="Q5" s="384"/>
      <c r="R5" s="384"/>
      <c r="S5" s="390">
        <f>'vnos podatkov'!$B$10</f>
        <v>0</v>
      </c>
      <c r="T5" s="382"/>
      <c r="U5" s="382"/>
      <c r="V5" s="382"/>
      <c r="W5" s="382"/>
      <c r="X5" s="382"/>
      <c r="Y5" s="1035"/>
      <c r="Z5" s="382">
        <f>'vnos podatkov'!$E$10</f>
        <v>0</v>
      </c>
      <c r="AA5" s="382"/>
      <c r="AB5" s="382"/>
      <c r="AC5" s="382"/>
      <c r="AD5" s="382"/>
      <c r="AE5" s="382"/>
      <c r="AF5" s="382"/>
      <c r="AG5" s="382"/>
      <c r="AH5" s="382"/>
      <c r="AI5" s="382"/>
      <c r="AJ5" s="382"/>
      <c r="AK5" s="382"/>
      <c r="AL5" s="382"/>
      <c r="AM5" s="382"/>
      <c r="AN5" s="382"/>
      <c r="AO5" s="382"/>
      <c r="AP5" s="388"/>
      <c r="AQ5" s="391"/>
      <c r="AR5" s="1096"/>
      <c r="AS5" s="382"/>
      <c r="AT5" s="382"/>
      <c r="AU5" s="387"/>
      <c r="AV5" s="61"/>
      <c r="AW5" s="394"/>
    </row>
    <row r="6" spans="1:56" s="228" customFormat="1" ht="16.5" customHeight="1">
      <c r="A6" s="1036"/>
      <c r="B6" s="1685" t="s">
        <v>179</v>
      </c>
      <c r="C6" s="1686"/>
      <c r="D6" s="1686"/>
      <c r="E6" s="1686"/>
      <c r="F6" s="1686"/>
      <c r="G6" s="1686"/>
      <c r="H6" s="1686"/>
      <c r="I6" s="1686"/>
      <c r="J6" s="1686"/>
      <c r="K6" s="1037"/>
      <c r="L6" s="1037"/>
      <c r="M6" s="1037"/>
      <c r="N6" s="1037"/>
      <c r="O6" s="1037"/>
      <c r="P6" s="1037"/>
      <c r="Q6" s="1037"/>
      <c r="R6" s="1685" t="s">
        <v>183</v>
      </c>
      <c r="S6" s="1686"/>
      <c r="T6" s="1686"/>
      <c r="U6" s="1686"/>
      <c r="V6" s="1686"/>
      <c r="W6" s="1686"/>
      <c r="X6" s="1686"/>
      <c r="Y6" s="1686"/>
      <c r="Z6" s="1687"/>
      <c r="AA6" s="1037"/>
      <c r="AB6" s="1037"/>
      <c r="AC6" s="1037"/>
      <c r="AD6" s="1037"/>
      <c r="AE6" s="1037"/>
      <c r="AF6" s="1037"/>
      <c r="AG6" s="1037"/>
      <c r="AH6" s="1037"/>
      <c r="AI6" s="1038"/>
      <c r="AJ6" s="1037"/>
      <c r="AK6" s="1037"/>
      <c r="AL6" s="1037"/>
      <c r="AM6" s="1037"/>
      <c r="AN6" s="1037"/>
      <c r="AO6" s="1037"/>
      <c r="AP6" s="1009"/>
      <c r="AQ6" s="1039" t="s">
        <v>180</v>
      </c>
      <c r="AR6" s="1043"/>
      <c r="AS6" s="1037"/>
      <c r="AT6" s="1037"/>
      <c r="AU6" s="1038"/>
      <c r="AV6" s="548"/>
      <c r="AW6" s="607"/>
    </row>
    <row r="7" spans="1:56" ht="50.25" customHeight="1" thickBot="1">
      <c r="A7" s="1040" t="s">
        <v>80</v>
      </c>
      <c r="B7" s="1041" t="s">
        <v>126</v>
      </c>
      <c r="C7" s="1041" t="s">
        <v>71</v>
      </c>
      <c r="D7" s="1041" t="s">
        <v>72</v>
      </c>
      <c r="E7" s="1041" t="s">
        <v>76</v>
      </c>
      <c r="F7" s="1064"/>
      <c r="G7" s="1064"/>
      <c r="H7" s="1078"/>
      <c r="I7" s="1067" t="s">
        <v>426</v>
      </c>
      <c r="J7" s="1079" t="s">
        <v>345</v>
      </c>
      <c r="K7" s="1042"/>
      <c r="L7" s="1042"/>
      <c r="M7" s="1042"/>
      <c r="N7" s="1042"/>
      <c r="O7" s="1042"/>
      <c r="P7" s="1042"/>
      <c r="Q7" s="1067"/>
      <c r="R7" s="1079" t="s">
        <v>126</v>
      </c>
      <c r="S7" s="1040" t="s">
        <v>71</v>
      </c>
      <c r="T7" s="1041" t="s">
        <v>72</v>
      </c>
      <c r="U7" s="1041" t="s">
        <v>76</v>
      </c>
      <c r="V7" s="1041"/>
      <c r="W7" s="1041"/>
      <c r="X7" s="1041"/>
      <c r="Y7" s="1042" t="s">
        <v>426</v>
      </c>
      <c r="Z7" s="1042" t="s">
        <v>345</v>
      </c>
      <c r="AA7" s="1042"/>
      <c r="AB7" s="1042"/>
      <c r="AC7" s="1042"/>
      <c r="AD7" s="1042"/>
      <c r="AE7" s="1042"/>
      <c r="AF7" s="1042"/>
      <c r="AG7" s="1042"/>
      <c r="AH7" s="1080" t="s">
        <v>157</v>
      </c>
      <c r="AI7" s="1080" t="s">
        <v>158</v>
      </c>
      <c r="AJ7" s="1081"/>
      <c r="AK7" s="1081"/>
      <c r="AL7" s="1081"/>
      <c r="AM7" s="1081"/>
      <c r="AN7" s="1081"/>
      <c r="AO7" s="1081"/>
      <c r="AP7" s="1081"/>
      <c r="AQ7" s="1040" t="s">
        <v>204</v>
      </c>
      <c r="AR7" s="1044" t="s">
        <v>425</v>
      </c>
      <c r="AS7" s="1045" t="s">
        <v>205</v>
      </c>
      <c r="AT7" s="1046" t="s">
        <v>159</v>
      </c>
      <c r="AU7" s="1041" t="s">
        <v>231</v>
      </c>
      <c r="AV7" s="364" t="s">
        <v>84</v>
      </c>
    </row>
    <row r="8" spans="1:56" s="11" customFormat="1" ht="18.95" customHeight="1">
      <c r="A8" s="1058">
        <v>1</v>
      </c>
      <c r="B8" s="1469"/>
      <c r="C8" s="1470"/>
      <c r="D8" s="1470"/>
      <c r="E8" s="1471"/>
      <c r="F8" s="1472"/>
      <c r="G8" s="1472"/>
      <c r="H8" s="1472"/>
      <c r="I8" s="1473"/>
      <c r="J8" s="1469"/>
      <c r="K8" s="1469"/>
      <c r="L8" s="1469"/>
      <c r="M8" s="1469"/>
      <c r="N8" s="1469"/>
      <c r="O8" s="445"/>
      <c r="P8" s="650"/>
      <c r="Q8" s="559"/>
      <c r="R8" s="1469"/>
      <c r="S8" s="1470"/>
      <c r="T8" s="1470"/>
      <c r="U8" s="1471"/>
      <c r="V8" s="1472"/>
      <c r="W8" s="1472"/>
      <c r="X8" s="1472"/>
      <c r="Y8" s="1473"/>
      <c r="Z8" s="1469"/>
      <c r="AA8" s="1469"/>
      <c r="AB8" s="1469"/>
      <c r="AC8" s="1469"/>
      <c r="AD8" s="1469">
        <v>40</v>
      </c>
      <c r="AE8" s="445"/>
      <c r="AF8" s="445"/>
      <c r="AG8" s="1520"/>
      <c r="AH8" s="1521" t="str">
        <f t="shared" ref="AH8:AH45" si="0">IF(AND(C8="",D8="",S8="",T8=""),"",IF(AND(I8&gt;0,Y8&gt;0),1,IF(AND(I8&gt;0,Z8&gt;0),2,IF(AND(Y8&gt;0,J8&gt;0),2,IF(AND(J8&gt;0,Z8&gt;0),4,IF(AND(I8&gt;0,Y8="",Z8=""),3,IF(AND(Y8&gt;0,I8="",J8=""),3,"")))))))</f>
        <v/>
      </c>
      <c r="AI8" s="1521" t="str">
        <f t="shared" ref="AI8:AI45" si="1">IF(AP8="N/E","n",IF(AND(C8="",D8="",S8="",T8=""),"",IF(AND(I8="",J8&gt;0,Y8="",Z8=""),5,IF(AND(Y8="",Z8&gt;0,I8="",J8=""),5,IF(AND(I8="",J8="",Y8="",Z8=""),6,IF(AH8&lt;&gt;0,""))))))</f>
        <v/>
      </c>
      <c r="AJ8" s="547"/>
      <c r="AK8" s="547"/>
      <c r="AL8" s="547"/>
      <c r="AM8" s="547"/>
      <c r="AN8" s="547"/>
      <c r="AO8" s="547"/>
      <c r="AP8" s="543"/>
      <c r="AQ8" s="1522" t="str">
        <f t="shared" ref="AQ8:AQ45" si="2">IF(AND(AH8="",AI8=""),"",IF(AH8="",AI8,IF(AI8="",AH8,"???")))</f>
        <v/>
      </c>
      <c r="AR8" s="1097" t="str">
        <f t="shared" ref="AR8:AR45" si="3">IF(AQ8=1,SUM(I8,Y8),IF(OR(AQ8=2,AQ8=3),MIN(I8,Y8),IF(AH8=4,SUM(J8,Z8),IF(AQ8=5,J8+Z8,IF(AQ8=6,"Žreb","")))))</f>
        <v/>
      </c>
      <c r="AS8" s="368" t="str">
        <f t="shared" ref="AS8:AS45" si="4">IF(OR(AQ8="a",AQ8="b"),MIN(I8,Y8),IF(AQ8="c","Few'stTn",IF(AQ8="d",J8+Z8,IF(AQ8="e",J8+Z8,IF(AQ8="f","Draw","")))))</f>
        <v/>
      </c>
      <c r="AT8" s="231"/>
      <c r="AU8" s="62"/>
      <c r="AV8" s="63" t="s">
        <v>232</v>
      </c>
      <c r="AX8" s="1487" t="s">
        <v>450</v>
      </c>
      <c r="AY8" s="1498"/>
      <c r="AZ8" s="1498"/>
      <c r="BA8" s="1491"/>
      <c r="BB8" s="1491"/>
      <c r="BC8" s="1491"/>
      <c r="BD8" s="1492"/>
    </row>
    <row r="9" spans="1:56" s="11" customFormat="1" ht="18.95" customHeight="1">
      <c r="A9" s="1058">
        <v>2</v>
      </c>
      <c r="B9" s="1469"/>
      <c r="C9" s="1470"/>
      <c r="D9" s="1470"/>
      <c r="E9" s="1471"/>
      <c r="F9" s="1472"/>
      <c r="G9" s="1472"/>
      <c r="H9" s="1472"/>
      <c r="I9" s="1473"/>
      <c r="J9" s="1469"/>
      <c r="K9" s="1469"/>
      <c r="L9" s="1469"/>
      <c r="M9" s="1469"/>
      <c r="N9" s="1469"/>
      <c r="O9" s="445"/>
      <c r="P9" s="650"/>
      <c r="Q9" s="559"/>
      <c r="R9" s="1469"/>
      <c r="S9" s="1470"/>
      <c r="T9" s="1470"/>
      <c r="U9" s="1471"/>
      <c r="V9" s="1472"/>
      <c r="W9" s="1472"/>
      <c r="X9" s="1472"/>
      <c r="Y9" s="1473"/>
      <c r="Z9" s="1469"/>
      <c r="AA9" s="1469"/>
      <c r="AB9" s="1469"/>
      <c r="AC9" s="1469"/>
      <c r="AD9" s="1469">
        <v>70</v>
      </c>
      <c r="AE9" s="445"/>
      <c r="AF9" s="445"/>
      <c r="AG9" s="566"/>
      <c r="AH9" s="1521" t="str">
        <f t="shared" si="0"/>
        <v/>
      </c>
      <c r="AI9" s="1521" t="str">
        <f t="shared" si="1"/>
        <v/>
      </c>
      <c r="AJ9" s="547"/>
      <c r="AK9" s="547"/>
      <c r="AL9" s="547"/>
      <c r="AM9" s="547"/>
      <c r="AN9" s="547"/>
      <c r="AO9" s="547"/>
      <c r="AP9" s="543"/>
      <c r="AQ9" s="1522" t="str">
        <f t="shared" si="2"/>
        <v/>
      </c>
      <c r="AR9" s="1097" t="str">
        <f t="shared" si="3"/>
        <v/>
      </c>
      <c r="AS9" s="368" t="str">
        <f t="shared" si="4"/>
        <v/>
      </c>
      <c r="AT9" s="231"/>
      <c r="AU9" s="62"/>
      <c r="AV9" s="63" t="s">
        <v>234</v>
      </c>
      <c r="AX9" s="1488" t="s">
        <v>451</v>
      </c>
      <c r="AY9" s="175"/>
      <c r="AZ9" s="175"/>
      <c r="BA9" s="1493"/>
      <c r="BB9" s="1493"/>
      <c r="BC9" s="1493"/>
      <c r="BD9" s="1494"/>
    </row>
    <row r="10" spans="1:56" s="11" customFormat="1" ht="18.95" customHeight="1">
      <c r="A10" s="1058">
        <v>3</v>
      </c>
      <c r="B10" s="1504"/>
      <c r="C10" s="1505"/>
      <c r="D10" s="1505"/>
      <c r="E10" s="1506"/>
      <c r="F10" s="1507"/>
      <c r="G10" s="1508"/>
      <c r="H10" s="1509"/>
      <c r="I10" s="1510"/>
      <c r="J10" s="1504"/>
      <c r="K10" s="1504"/>
      <c r="L10" s="1504"/>
      <c r="M10" s="1504"/>
      <c r="N10" s="1504"/>
      <c r="O10" s="1511"/>
      <c r="P10" s="1511"/>
      <c r="Q10" s="559"/>
      <c r="R10" s="1504"/>
      <c r="S10" s="1505"/>
      <c r="T10" s="1505"/>
      <c r="U10" s="1506"/>
      <c r="V10" s="1509"/>
      <c r="W10" s="1509"/>
      <c r="X10" s="1509"/>
      <c r="Y10" s="1510"/>
      <c r="Z10" s="1469"/>
      <c r="AA10" s="566"/>
      <c r="AB10" s="566"/>
      <c r="AC10" s="566"/>
      <c r="AD10" s="566"/>
      <c r="AE10" s="566"/>
      <c r="AF10" s="566"/>
      <c r="AG10" s="566"/>
      <c r="AH10" s="1521" t="str">
        <f t="shared" si="0"/>
        <v/>
      </c>
      <c r="AI10" s="1521" t="str">
        <f t="shared" si="1"/>
        <v/>
      </c>
      <c r="AJ10" s="547"/>
      <c r="AK10" s="547"/>
      <c r="AL10" s="547"/>
      <c r="AM10" s="547"/>
      <c r="AN10" s="547"/>
      <c r="AO10" s="547"/>
      <c r="AP10" s="543"/>
      <c r="AQ10" s="1522" t="str">
        <f t="shared" si="2"/>
        <v/>
      </c>
      <c r="AR10" s="1097" t="str">
        <f t="shared" si="3"/>
        <v/>
      </c>
      <c r="AS10" s="368" t="str">
        <f t="shared" si="4"/>
        <v/>
      </c>
      <c r="AT10" s="231"/>
      <c r="AU10" s="62"/>
      <c r="AV10" s="63"/>
      <c r="AX10" s="1488" t="s">
        <v>432</v>
      </c>
      <c r="AY10" s="175"/>
      <c r="AZ10" s="175"/>
      <c r="BA10" s="1493"/>
      <c r="BB10" s="1493"/>
      <c r="BC10" s="1493"/>
      <c r="BD10" s="1494"/>
    </row>
    <row r="11" spans="1:56" s="11" customFormat="1" ht="18.95" customHeight="1">
      <c r="A11" s="1058">
        <v>4</v>
      </c>
      <c r="B11" s="1504"/>
      <c r="C11" s="1505"/>
      <c r="D11" s="1505"/>
      <c r="E11" s="1506"/>
      <c r="F11" s="1507"/>
      <c r="G11" s="1508"/>
      <c r="H11" s="1509"/>
      <c r="I11" s="1510"/>
      <c r="J11" s="1504"/>
      <c r="K11" s="1504"/>
      <c r="L11" s="1504"/>
      <c r="M11" s="1504"/>
      <c r="N11" s="1504"/>
      <c r="O11" s="1511"/>
      <c r="P11" s="1511"/>
      <c r="Q11" s="559"/>
      <c r="R11" s="1504"/>
      <c r="S11" s="1516"/>
      <c r="T11" s="1516"/>
      <c r="U11" s="1517"/>
      <c r="V11" s="1518"/>
      <c r="W11" s="1518"/>
      <c r="X11" s="1518"/>
      <c r="Y11" s="1519"/>
      <c r="Z11" s="1469"/>
      <c r="AA11" s="561"/>
      <c r="AB11" s="561"/>
      <c r="AC11" s="561"/>
      <c r="AD11" s="561"/>
      <c r="AE11" s="561"/>
      <c r="AF11" s="561"/>
      <c r="AG11" s="561"/>
      <c r="AH11" s="1521" t="str">
        <f t="shared" si="0"/>
        <v/>
      </c>
      <c r="AI11" s="1521" t="str">
        <f t="shared" si="1"/>
        <v/>
      </c>
      <c r="AJ11" s="547"/>
      <c r="AK11" s="547"/>
      <c r="AL11" s="547"/>
      <c r="AM11" s="547"/>
      <c r="AN11" s="547"/>
      <c r="AO11" s="547"/>
      <c r="AP11" s="543"/>
      <c r="AQ11" s="1522" t="str">
        <f t="shared" si="2"/>
        <v/>
      </c>
      <c r="AR11" s="1097" t="str">
        <f t="shared" si="3"/>
        <v/>
      </c>
      <c r="AS11" s="368" t="str">
        <f t="shared" si="4"/>
        <v/>
      </c>
      <c r="AT11" s="231"/>
      <c r="AU11" s="62"/>
      <c r="AV11" s="63"/>
      <c r="AX11" s="1488" t="s">
        <v>452</v>
      </c>
      <c r="AY11" s="175"/>
      <c r="AZ11" s="175"/>
      <c r="BA11" s="1493"/>
      <c r="BB11" s="1493"/>
      <c r="BC11" s="1493"/>
      <c r="BD11" s="1494"/>
    </row>
    <row r="12" spans="1:56" s="11" customFormat="1" ht="18.95" customHeight="1">
      <c r="A12" s="1058">
        <v>5</v>
      </c>
      <c r="B12" s="1504"/>
      <c r="C12" s="1505"/>
      <c r="D12" s="1505"/>
      <c r="E12" s="1506"/>
      <c r="F12" s="1507"/>
      <c r="G12" s="1508"/>
      <c r="H12" s="1509"/>
      <c r="I12" s="1510"/>
      <c r="J12" s="1504"/>
      <c r="K12" s="1504"/>
      <c r="L12" s="1504"/>
      <c r="M12" s="1504"/>
      <c r="N12" s="1504"/>
      <c r="O12" s="1511"/>
      <c r="P12" s="1511"/>
      <c r="Q12" s="559"/>
      <c r="R12" s="1504"/>
      <c r="S12" s="1505"/>
      <c r="T12" s="1505"/>
      <c r="U12" s="1506"/>
      <c r="V12" s="1509"/>
      <c r="W12" s="1509"/>
      <c r="X12" s="1509"/>
      <c r="Y12" s="1510"/>
      <c r="Z12" s="1469"/>
      <c r="AA12" s="566"/>
      <c r="AB12" s="566"/>
      <c r="AC12" s="566"/>
      <c r="AD12" s="566"/>
      <c r="AE12" s="566"/>
      <c r="AF12" s="566"/>
      <c r="AG12" s="566"/>
      <c r="AH12" s="1521" t="str">
        <f t="shared" si="0"/>
        <v/>
      </c>
      <c r="AI12" s="1521" t="str">
        <f t="shared" si="1"/>
        <v/>
      </c>
      <c r="AJ12" s="547"/>
      <c r="AK12" s="547"/>
      <c r="AL12" s="547"/>
      <c r="AM12" s="547"/>
      <c r="AN12" s="547"/>
      <c r="AO12" s="547"/>
      <c r="AP12" s="543"/>
      <c r="AQ12" s="1522" t="str">
        <f t="shared" si="2"/>
        <v/>
      </c>
      <c r="AR12" s="1097" t="str">
        <f t="shared" si="3"/>
        <v/>
      </c>
      <c r="AS12" s="368" t="str">
        <f t="shared" si="4"/>
        <v/>
      </c>
      <c r="AT12" s="231"/>
      <c r="AU12" s="62"/>
      <c r="AV12" s="63"/>
      <c r="AX12" s="1489" t="s">
        <v>453</v>
      </c>
      <c r="AY12" s="175"/>
      <c r="AZ12" s="175"/>
      <c r="BA12" s="1493"/>
      <c r="BB12" s="1493"/>
      <c r="BC12" s="1493"/>
      <c r="BD12" s="1494"/>
    </row>
    <row r="13" spans="1:56" s="11" customFormat="1" ht="18.95" customHeight="1">
      <c r="A13" s="1058">
        <v>6</v>
      </c>
      <c r="B13" s="1504"/>
      <c r="C13" s="1505"/>
      <c r="D13" s="1505"/>
      <c r="E13" s="1506"/>
      <c r="F13" s="1507"/>
      <c r="G13" s="1507"/>
      <c r="H13" s="1509"/>
      <c r="I13" s="1510"/>
      <c r="J13" s="1504"/>
      <c r="K13" s="1504"/>
      <c r="L13" s="1504"/>
      <c r="M13" s="1504"/>
      <c r="N13" s="1504"/>
      <c r="O13" s="1511"/>
      <c r="P13" s="1511"/>
      <c r="Q13" s="559"/>
      <c r="R13" s="1504"/>
      <c r="S13" s="1505"/>
      <c r="T13" s="1505"/>
      <c r="U13" s="1506"/>
      <c r="V13" s="1509"/>
      <c r="W13" s="1509"/>
      <c r="X13" s="1509"/>
      <c r="Y13" s="1510"/>
      <c r="Z13" s="1469"/>
      <c r="AA13" s="566"/>
      <c r="AB13" s="566"/>
      <c r="AC13" s="566"/>
      <c r="AD13" s="566"/>
      <c r="AE13" s="566"/>
      <c r="AF13" s="566"/>
      <c r="AG13" s="566"/>
      <c r="AH13" s="1521" t="str">
        <f t="shared" si="0"/>
        <v/>
      </c>
      <c r="AI13" s="1521" t="str">
        <f t="shared" si="1"/>
        <v/>
      </c>
      <c r="AJ13" s="547"/>
      <c r="AK13" s="547"/>
      <c r="AL13" s="547"/>
      <c r="AM13" s="547"/>
      <c r="AN13" s="547"/>
      <c r="AO13" s="547"/>
      <c r="AP13" s="543"/>
      <c r="AQ13" s="1522" t="str">
        <f t="shared" si="2"/>
        <v/>
      </c>
      <c r="AR13" s="1097" t="str">
        <f t="shared" si="3"/>
        <v/>
      </c>
      <c r="AS13" s="368" t="str">
        <f t="shared" si="4"/>
        <v/>
      </c>
      <c r="AT13" s="231"/>
      <c r="AU13" s="62"/>
      <c r="AV13" s="63"/>
      <c r="AX13" s="1490" t="s">
        <v>436</v>
      </c>
      <c r="AY13" s="1499"/>
      <c r="AZ13" s="1499"/>
      <c r="BA13" s="1495"/>
      <c r="BB13" s="1495"/>
      <c r="BC13" s="1495"/>
      <c r="BD13" s="1496"/>
    </row>
    <row r="14" spans="1:56" s="11" customFormat="1" ht="18.95" customHeight="1">
      <c r="A14" s="1058">
        <v>7</v>
      </c>
      <c r="B14" s="1469"/>
      <c r="C14" s="1470"/>
      <c r="D14" s="1470"/>
      <c r="E14" s="1471"/>
      <c r="F14" s="1472"/>
      <c r="G14" s="1472"/>
      <c r="H14" s="1472"/>
      <c r="I14" s="1473"/>
      <c r="J14" s="1469"/>
      <c r="K14" s="1469"/>
      <c r="L14" s="1469"/>
      <c r="M14" s="1469"/>
      <c r="N14" s="1469"/>
      <c r="O14" s="445"/>
      <c r="P14" s="445"/>
      <c r="Q14" s="559"/>
      <c r="R14" s="1469"/>
      <c r="S14" s="1470"/>
      <c r="T14" s="1470"/>
      <c r="U14" s="1471"/>
      <c r="V14" s="1472"/>
      <c r="W14" s="1472"/>
      <c r="X14" s="1472"/>
      <c r="Y14" s="1473"/>
      <c r="Z14" s="1469"/>
      <c r="AA14" s="1469"/>
      <c r="AB14" s="1469"/>
      <c r="AC14" s="1469"/>
      <c r="AD14" s="1469">
        <v>10</v>
      </c>
      <c r="AE14" s="445"/>
      <c r="AF14" s="445"/>
      <c r="AG14" s="566"/>
      <c r="AH14" s="1521" t="str">
        <f t="shared" si="0"/>
        <v/>
      </c>
      <c r="AI14" s="1521" t="str">
        <f t="shared" si="1"/>
        <v/>
      </c>
      <c r="AJ14" s="547"/>
      <c r="AK14" s="547"/>
      <c r="AL14" s="547"/>
      <c r="AM14" s="547"/>
      <c r="AN14" s="547"/>
      <c r="AO14" s="547"/>
      <c r="AP14" s="543"/>
      <c r="AQ14" s="1522" t="str">
        <f t="shared" si="2"/>
        <v/>
      </c>
      <c r="AR14" s="1097" t="str">
        <f t="shared" si="3"/>
        <v/>
      </c>
      <c r="AS14" s="368" t="str">
        <f t="shared" si="4"/>
        <v/>
      </c>
      <c r="AT14" s="231"/>
      <c r="AU14" s="62"/>
      <c r="AV14" s="63"/>
    </row>
    <row r="15" spans="1:56" s="11" customFormat="1" ht="18.95" customHeight="1">
      <c r="A15" s="1058">
        <v>8</v>
      </c>
      <c r="B15" s="1504"/>
      <c r="C15" s="1505"/>
      <c r="D15" s="1505"/>
      <c r="E15" s="1506"/>
      <c r="F15" s="1507"/>
      <c r="G15" s="1508"/>
      <c r="H15" s="1509"/>
      <c r="I15" s="1510"/>
      <c r="J15" s="1504"/>
      <c r="K15" s="1504"/>
      <c r="L15" s="1504"/>
      <c r="M15" s="1504"/>
      <c r="N15" s="1504"/>
      <c r="O15" s="1511"/>
      <c r="P15" s="1511"/>
      <c r="Q15" s="559"/>
      <c r="R15" s="1504"/>
      <c r="S15" s="1505"/>
      <c r="T15" s="1505"/>
      <c r="U15" s="1506"/>
      <c r="V15" s="1509"/>
      <c r="W15" s="1509"/>
      <c r="X15" s="1509"/>
      <c r="Y15" s="1510"/>
      <c r="Z15" s="1469"/>
      <c r="AA15" s="1513"/>
      <c r="AB15" s="1513"/>
      <c r="AC15" s="1513"/>
      <c r="AD15" s="1513">
        <v>40</v>
      </c>
      <c r="AE15" s="1514"/>
      <c r="AF15" s="1514"/>
      <c r="AG15" s="566"/>
      <c r="AH15" s="1521" t="str">
        <f t="shared" si="0"/>
        <v/>
      </c>
      <c r="AI15" s="1521" t="str">
        <f t="shared" si="1"/>
        <v/>
      </c>
      <c r="AJ15" s="547"/>
      <c r="AK15" s="547"/>
      <c r="AL15" s="547"/>
      <c r="AM15" s="547"/>
      <c r="AN15" s="547"/>
      <c r="AO15" s="547"/>
      <c r="AP15" s="543"/>
      <c r="AQ15" s="1522" t="str">
        <f t="shared" si="2"/>
        <v/>
      </c>
      <c r="AR15" s="1097" t="str">
        <f t="shared" si="3"/>
        <v/>
      </c>
      <c r="AS15" s="368" t="str">
        <f t="shared" si="4"/>
        <v/>
      </c>
      <c r="AT15" s="231"/>
      <c r="AU15" s="62"/>
      <c r="AV15" s="63"/>
      <c r="AX15" s="1503" t="s">
        <v>443</v>
      </c>
      <c r="AY15" s="1491"/>
      <c r="AZ15" s="1491"/>
      <c r="BA15" s="1491"/>
      <c r="BB15" s="1491"/>
      <c r="BC15" s="1491"/>
      <c r="BD15" s="1492"/>
    </row>
    <row r="16" spans="1:56" s="11" customFormat="1" ht="18.95" customHeight="1">
      <c r="A16" s="1058">
        <v>9</v>
      </c>
      <c r="B16" s="1504"/>
      <c r="C16" s="1505"/>
      <c r="D16" s="1505"/>
      <c r="E16" s="1506"/>
      <c r="F16" s="1507"/>
      <c r="G16" s="1508"/>
      <c r="H16" s="1509"/>
      <c r="I16" s="1510"/>
      <c r="J16" s="1504"/>
      <c r="K16" s="1504"/>
      <c r="L16" s="1504"/>
      <c r="M16" s="1504"/>
      <c r="N16" s="1504"/>
      <c r="O16" s="1511"/>
      <c r="P16" s="1511"/>
      <c r="Q16" s="559"/>
      <c r="R16" s="1504"/>
      <c r="S16" s="1505"/>
      <c r="T16" s="1505"/>
      <c r="U16" s="1506"/>
      <c r="V16" s="1509"/>
      <c r="W16" s="1509"/>
      <c r="X16" s="1509"/>
      <c r="Y16" s="1510"/>
      <c r="Z16" s="1469"/>
      <c r="AA16" s="1513"/>
      <c r="AB16" s="1513"/>
      <c r="AC16" s="1513"/>
      <c r="AD16" s="1513">
        <v>30</v>
      </c>
      <c r="AE16" s="1514"/>
      <c r="AF16" s="1514"/>
      <c r="AG16" s="561"/>
      <c r="AH16" s="1521" t="str">
        <f t="shared" si="0"/>
        <v/>
      </c>
      <c r="AI16" s="1521" t="str">
        <f t="shared" si="1"/>
        <v/>
      </c>
      <c r="AJ16" s="547"/>
      <c r="AK16" s="547"/>
      <c r="AL16" s="547"/>
      <c r="AM16" s="547"/>
      <c r="AN16" s="547"/>
      <c r="AO16" s="547"/>
      <c r="AP16" s="543"/>
      <c r="AQ16" s="1522" t="str">
        <f t="shared" si="2"/>
        <v/>
      </c>
      <c r="AR16" s="1097" t="str">
        <f t="shared" si="3"/>
        <v/>
      </c>
      <c r="AS16" s="368" t="str">
        <f t="shared" si="4"/>
        <v/>
      </c>
      <c r="AT16" s="231"/>
      <c r="AU16" s="62"/>
      <c r="AV16" s="63"/>
      <c r="AX16" s="1501" t="s">
        <v>444</v>
      </c>
      <c r="AY16" s="1493"/>
      <c r="AZ16" s="1493"/>
      <c r="BA16" s="1493"/>
      <c r="BB16" s="1493"/>
      <c r="BC16" s="1493"/>
      <c r="BD16" s="1494"/>
    </row>
    <row r="17" spans="1:56" s="11" customFormat="1" ht="18.95" customHeight="1">
      <c r="A17" s="1058">
        <v>10</v>
      </c>
      <c r="B17" s="1504"/>
      <c r="C17" s="1505"/>
      <c r="D17" s="1505"/>
      <c r="E17" s="1506"/>
      <c r="F17" s="1507"/>
      <c r="G17" s="1508"/>
      <c r="H17" s="1509"/>
      <c r="I17" s="1510"/>
      <c r="J17" s="1504"/>
      <c r="K17" s="1504"/>
      <c r="L17" s="1504"/>
      <c r="M17" s="1504"/>
      <c r="N17" s="1504"/>
      <c r="O17" s="1511"/>
      <c r="P17" s="1511"/>
      <c r="Q17" s="559"/>
      <c r="R17" s="1504"/>
      <c r="S17" s="1505"/>
      <c r="T17" s="1505"/>
      <c r="U17" s="1506"/>
      <c r="V17" s="1509"/>
      <c r="W17" s="1509"/>
      <c r="X17" s="1509"/>
      <c r="Y17" s="1510"/>
      <c r="Z17" s="1469"/>
      <c r="AA17" s="1513"/>
      <c r="AB17" s="1513"/>
      <c r="AC17" s="1513"/>
      <c r="AD17" s="1513">
        <v>20</v>
      </c>
      <c r="AE17" s="1514"/>
      <c r="AF17" s="1514"/>
      <c r="AG17" s="566"/>
      <c r="AH17" s="1521" t="str">
        <f t="shared" si="0"/>
        <v/>
      </c>
      <c r="AI17" s="1521" t="str">
        <f t="shared" si="1"/>
        <v/>
      </c>
      <c r="AJ17" s="547"/>
      <c r="AK17" s="547"/>
      <c r="AL17" s="547"/>
      <c r="AM17" s="547"/>
      <c r="AN17" s="547"/>
      <c r="AO17" s="547"/>
      <c r="AP17" s="543"/>
      <c r="AQ17" s="1522" t="str">
        <f t="shared" si="2"/>
        <v/>
      </c>
      <c r="AR17" s="1097" t="str">
        <f t="shared" si="3"/>
        <v/>
      </c>
      <c r="AS17" s="368" t="str">
        <f t="shared" si="4"/>
        <v/>
      </c>
      <c r="AT17" s="231"/>
      <c r="AU17" s="62"/>
      <c r="AV17" s="63"/>
      <c r="AX17" s="1501" t="s">
        <v>445</v>
      </c>
      <c r="AY17" s="1493"/>
      <c r="AZ17" s="1493"/>
      <c r="BA17" s="1493"/>
      <c r="BB17" s="1493"/>
      <c r="BC17" s="1493"/>
      <c r="BD17" s="1494"/>
    </row>
    <row r="18" spans="1:56" s="11" customFormat="1" ht="18.95" customHeight="1">
      <c r="A18" s="1058">
        <v>11</v>
      </c>
      <c r="B18" s="1504"/>
      <c r="C18" s="1505"/>
      <c r="D18" s="1505"/>
      <c r="E18" s="1506"/>
      <c r="F18" s="1507"/>
      <c r="G18" s="1508"/>
      <c r="H18" s="1509"/>
      <c r="I18" s="1510"/>
      <c r="J18" s="1504"/>
      <c r="K18" s="1504"/>
      <c r="L18" s="1504"/>
      <c r="M18" s="1504"/>
      <c r="N18" s="1504"/>
      <c r="O18" s="1511"/>
      <c r="P18" s="1511"/>
      <c r="Q18" s="559"/>
      <c r="R18" s="1504"/>
      <c r="S18" s="1516"/>
      <c r="T18" s="1516"/>
      <c r="U18" s="1517"/>
      <c r="V18" s="1518"/>
      <c r="W18" s="1518"/>
      <c r="X18" s="1518"/>
      <c r="Y18" s="1519"/>
      <c r="Z18" s="1469"/>
      <c r="AA18" s="1513"/>
      <c r="AB18" s="1513"/>
      <c r="AC18" s="1513"/>
      <c r="AD18" s="1513">
        <v>20</v>
      </c>
      <c r="AE18" s="1514"/>
      <c r="AF18" s="1514"/>
      <c r="AG18" s="566"/>
      <c r="AH18" s="1521" t="str">
        <f t="shared" si="0"/>
        <v/>
      </c>
      <c r="AI18" s="1521" t="str">
        <f t="shared" si="1"/>
        <v/>
      </c>
      <c r="AJ18" s="547"/>
      <c r="AK18" s="547"/>
      <c r="AL18" s="547"/>
      <c r="AM18" s="547"/>
      <c r="AN18" s="547"/>
      <c r="AO18" s="547"/>
      <c r="AP18" s="543"/>
      <c r="AQ18" s="1522" t="str">
        <f t="shared" si="2"/>
        <v/>
      </c>
      <c r="AR18" s="1097" t="str">
        <f t="shared" si="3"/>
        <v/>
      </c>
      <c r="AS18" s="368" t="str">
        <f t="shared" si="4"/>
        <v/>
      </c>
      <c r="AT18" s="231"/>
      <c r="AU18" s="62"/>
      <c r="AV18" s="63"/>
      <c r="AX18" s="1501" t="s">
        <v>446</v>
      </c>
      <c r="AY18" s="1493"/>
      <c r="AZ18" s="1493"/>
      <c r="BA18" s="1493"/>
      <c r="BB18" s="1493"/>
      <c r="BC18" s="1493"/>
      <c r="BD18" s="1494"/>
    </row>
    <row r="19" spans="1:56" s="11" customFormat="1" ht="18.95" customHeight="1">
      <c r="A19" s="1058">
        <v>12</v>
      </c>
      <c r="B19" s="1504"/>
      <c r="C19" s="1505"/>
      <c r="D19" s="1505"/>
      <c r="E19" s="1506"/>
      <c r="F19" s="1507"/>
      <c r="G19" s="1508"/>
      <c r="H19" s="1509"/>
      <c r="I19" s="1510"/>
      <c r="J19" s="1504"/>
      <c r="K19" s="1504"/>
      <c r="L19" s="1504"/>
      <c r="M19" s="1504"/>
      <c r="N19" s="1504"/>
      <c r="O19" s="1511"/>
      <c r="P19" s="1511"/>
      <c r="Q19" s="559"/>
      <c r="R19" s="1504"/>
      <c r="S19" s="1505"/>
      <c r="T19" s="1505"/>
      <c r="U19" s="1506"/>
      <c r="V19" s="1509"/>
      <c r="W19" s="1509"/>
      <c r="X19" s="1509"/>
      <c r="Y19" s="1510"/>
      <c r="Z19" s="1469"/>
      <c r="AA19" s="1513"/>
      <c r="AB19" s="1513"/>
      <c r="AC19" s="1513"/>
      <c r="AD19" s="1513">
        <v>20</v>
      </c>
      <c r="AE19" s="1514"/>
      <c r="AF19" s="1514"/>
      <c r="AG19" s="566"/>
      <c r="AH19" s="1521" t="str">
        <f t="shared" si="0"/>
        <v/>
      </c>
      <c r="AI19" s="1521" t="str">
        <f t="shared" si="1"/>
        <v/>
      </c>
      <c r="AJ19" s="547"/>
      <c r="AK19" s="547"/>
      <c r="AL19" s="547"/>
      <c r="AM19" s="547"/>
      <c r="AN19" s="547"/>
      <c r="AO19" s="547"/>
      <c r="AP19" s="543"/>
      <c r="AQ19" s="1522" t="str">
        <f t="shared" si="2"/>
        <v/>
      </c>
      <c r="AR19" s="1097" t="str">
        <f t="shared" si="3"/>
        <v/>
      </c>
      <c r="AS19" s="368" t="str">
        <f t="shared" si="4"/>
        <v/>
      </c>
      <c r="AT19" s="231"/>
      <c r="AU19" s="62"/>
      <c r="AV19" s="63"/>
      <c r="AX19" s="1501" t="s">
        <v>447</v>
      </c>
      <c r="AY19" s="1493"/>
      <c r="AZ19" s="1493"/>
      <c r="BA19" s="1493"/>
      <c r="BB19" s="1493"/>
      <c r="BC19" s="1493"/>
      <c r="BD19" s="1494"/>
    </row>
    <row r="20" spans="1:56" s="11" customFormat="1" ht="18.95" customHeight="1">
      <c r="A20" s="1058">
        <v>13</v>
      </c>
      <c r="B20" s="560"/>
      <c r="C20" s="557"/>
      <c r="D20" s="557"/>
      <c r="E20" s="558"/>
      <c r="F20" s="566"/>
      <c r="G20" s="1072"/>
      <c r="H20" s="559"/>
      <c r="I20" s="565"/>
      <c r="J20" s="560"/>
      <c r="K20" s="559"/>
      <c r="L20" s="559"/>
      <c r="M20" s="559"/>
      <c r="N20" s="559"/>
      <c r="O20" s="559"/>
      <c r="P20" s="559"/>
      <c r="Q20" s="559"/>
      <c r="R20" s="560"/>
      <c r="S20" s="557"/>
      <c r="T20" s="557"/>
      <c r="U20" s="558"/>
      <c r="V20" s="559"/>
      <c r="W20" s="559"/>
      <c r="X20" s="559"/>
      <c r="Y20" s="559"/>
      <c r="Z20" s="446"/>
      <c r="AA20" s="566"/>
      <c r="AB20" s="566"/>
      <c r="AC20" s="566"/>
      <c r="AD20" s="566"/>
      <c r="AE20" s="566"/>
      <c r="AF20" s="566"/>
      <c r="AG20" s="566"/>
      <c r="AH20" s="1521" t="str">
        <f t="shared" si="0"/>
        <v/>
      </c>
      <c r="AI20" s="1521" t="str">
        <f t="shared" si="1"/>
        <v/>
      </c>
      <c r="AJ20" s="547"/>
      <c r="AK20" s="547"/>
      <c r="AL20" s="547"/>
      <c r="AM20" s="547"/>
      <c r="AN20" s="547"/>
      <c r="AO20" s="547"/>
      <c r="AP20" s="543"/>
      <c r="AQ20" s="1522" t="str">
        <f t="shared" si="2"/>
        <v/>
      </c>
      <c r="AR20" s="1097" t="str">
        <f t="shared" si="3"/>
        <v/>
      </c>
      <c r="AS20" s="368" t="str">
        <f t="shared" si="4"/>
        <v/>
      </c>
      <c r="AT20" s="231"/>
      <c r="AU20" s="62"/>
      <c r="AV20" s="63"/>
      <c r="AX20" s="1501" t="s">
        <v>448</v>
      </c>
      <c r="AY20" s="1493"/>
      <c r="AZ20" s="1493"/>
      <c r="BA20" s="1493"/>
      <c r="BB20" s="1493"/>
      <c r="BC20" s="1493"/>
      <c r="BD20" s="1494"/>
    </row>
    <row r="21" spans="1:56" s="11" customFormat="1" ht="18.95" customHeight="1">
      <c r="A21" s="1058">
        <v>14</v>
      </c>
      <c r="B21" s="560"/>
      <c r="C21" s="557"/>
      <c r="D21" s="557"/>
      <c r="E21" s="558"/>
      <c r="F21" s="566"/>
      <c r="G21" s="1072"/>
      <c r="H21" s="559"/>
      <c r="I21" s="565"/>
      <c r="J21" s="560"/>
      <c r="K21" s="559"/>
      <c r="L21" s="559"/>
      <c r="M21" s="559"/>
      <c r="N21" s="559"/>
      <c r="O21" s="559"/>
      <c r="P21" s="559"/>
      <c r="Q21" s="559"/>
      <c r="R21" s="560"/>
      <c r="S21" s="557"/>
      <c r="T21" s="557"/>
      <c r="U21" s="558"/>
      <c r="V21" s="559"/>
      <c r="W21" s="559"/>
      <c r="X21" s="559"/>
      <c r="Y21" s="559"/>
      <c r="Z21" s="446"/>
      <c r="AA21" s="561"/>
      <c r="AB21" s="561"/>
      <c r="AC21" s="561"/>
      <c r="AD21" s="561"/>
      <c r="AE21" s="561"/>
      <c r="AF21" s="561"/>
      <c r="AG21" s="561"/>
      <c r="AH21" s="1521" t="str">
        <f t="shared" si="0"/>
        <v/>
      </c>
      <c r="AI21" s="1521" t="str">
        <f t="shared" si="1"/>
        <v/>
      </c>
      <c r="AJ21" s="547"/>
      <c r="AK21" s="547"/>
      <c r="AL21" s="547"/>
      <c r="AM21" s="547"/>
      <c r="AN21" s="547"/>
      <c r="AO21" s="547"/>
      <c r="AP21" s="543"/>
      <c r="AQ21" s="1522" t="str">
        <f t="shared" si="2"/>
        <v/>
      </c>
      <c r="AR21" s="1097" t="str">
        <f t="shared" si="3"/>
        <v/>
      </c>
      <c r="AS21" s="368" t="str">
        <f t="shared" si="4"/>
        <v/>
      </c>
      <c r="AT21" s="231"/>
      <c r="AU21" s="62"/>
      <c r="AV21" s="63"/>
      <c r="AX21" s="1502" t="s">
        <v>449</v>
      </c>
      <c r="AY21" s="1495"/>
      <c r="AZ21" s="1495"/>
      <c r="BA21" s="1495"/>
      <c r="BB21" s="1495"/>
      <c r="BC21" s="1495"/>
      <c r="BD21" s="1496"/>
    </row>
    <row r="22" spans="1:56" s="11" customFormat="1" ht="18.95" customHeight="1">
      <c r="A22" s="1058">
        <v>15</v>
      </c>
      <c r="B22" s="560"/>
      <c r="C22" s="557"/>
      <c r="D22" s="557"/>
      <c r="E22" s="558"/>
      <c r="F22" s="566"/>
      <c r="G22" s="1072"/>
      <c r="H22" s="559"/>
      <c r="I22" s="565"/>
      <c r="J22" s="560"/>
      <c r="K22" s="559"/>
      <c r="L22" s="559"/>
      <c r="M22" s="559"/>
      <c r="N22" s="559"/>
      <c r="O22" s="559"/>
      <c r="P22" s="559"/>
      <c r="Q22" s="559"/>
      <c r="R22" s="560"/>
      <c r="S22" s="557"/>
      <c r="T22" s="557"/>
      <c r="U22" s="558"/>
      <c r="V22" s="559"/>
      <c r="W22" s="559"/>
      <c r="X22" s="559"/>
      <c r="Y22" s="559"/>
      <c r="Z22" s="446"/>
      <c r="AA22" s="566"/>
      <c r="AB22" s="566"/>
      <c r="AC22" s="566"/>
      <c r="AD22" s="566"/>
      <c r="AE22" s="566"/>
      <c r="AF22" s="566"/>
      <c r="AG22" s="566"/>
      <c r="AH22" s="1521" t="str">
        <f t="shared" si="0"/>
        <v/>
      </c>
      <c r="AI22" s="1521" t="str">
        <f t="shared" si="1"/>
        <v/>
      </c>
      <c r="AJ22" s="547"/>
      <c r="AK22" s="547"/>
      <c r="AL22" s="547"/>
      <c r="AM22" s="547"/>
      <c r="AN22" s="547"/>
      <c r="AO22" s="547"/>
      <c r="AP22" s="543"/>
      <c r="AQ22" s="1522" t="str">
        <f t="shared" si="2"/>
        <v/>
      </c>
      <c r="AR22" s="1097" t="str">
        <f t="shared" si="3"/>
        <v/>
      </c>
      <c r="AS22" s="368" t="str">
        <f t="shared" si="4"/>
        <v/>
      </c>
      <c r="AT22" s="231"/>
      <c r="AU22" s="62"/>
      <c r="AV22" s="63"/>
    </row>
    <row r="23" spans="1:56" s="11" customFormat="1" ht="18.95" customHeight="1">
      <c r="A23" s="1058">
        <v>16</v>
      </c>
      <c r="B23" s="560"/>
      <c r="C23" s="557"/>
      <c r="D23" s="557"/>
      <c r="E23" s="558"/>
      <c r="F23" s="566"/>
      <c r="G23" s="1072"/>
      <c r="H23" s="559"/>
      <c r="I23" s="565"/>
      <c r="J23" s="560"/>
      <c r="K23" s="559"/>
      <c r="L23" s="559"/>
      <c r="M23" s="559"/>
      <c r="N23" s="559"/>
      <c r="O23" s="559"/>
      <c r="P23" s="559"/>
      <c r="Q23" s="559"/>
      <c r="R23" s="560"/>
      <c r="S23" s="557"/>
      <c r="T23" s="557"/>
      <c r="U23" s="558"/>
      <c r="V23" s="559"/>
      <c r="W23" s="559"/>
      <c r="X23" s="559"/>
      <c r="Y23" s="559"/>
      <c r="Z23" s="446"/>
      <c r="AA23" s="566"/>
      <c r="AB23" s="566"/>
      <c r="AC23" s="566"/>
      <c r="AD23" s="566"/>
      <c r="AE23" s="566"/>
      <c r="AF23" s="566"/>
      <c r="AG23" s="566"/>
      <c r="AH23" s="1521" t="str">
        <f t="shared" si="0"/>
        <v/>
      </c>
      <c r="AI23" s="1521" t="str">
        <f t="shared" si="1"/>
        <v/>
      </c>
      <c r="AJ23" s="547"/>
      <c r="AK23" s="547"/>
      <c r="AL23" s="547"/>
      <c r="AM23" s="547"/>
      <c r="AN23" s="547"/>
      <c r="AO23" s="547"/>
      <c r="AP23" s="543"/>
      <c r="AQ23" s="1522" t="str">
        <f t="shared" si="2"/>
        <v/>
      </c>
      <c r="AR23" s="1097" t="str">
        <f t="shared" si="3"/>
        <v/>
      </c>
      <c r="AS23" s="368" t="str">
        <f t="shared" si="4"/>
        <v/>
      </c>
      <c r="AT23" s="231"/>
      <c r="AU23" s="62"/>
      <c r="AV23" s="63"/>
      <c r="AX23" s="1527" t="s">
        <v>459</v>
      </c>
      <c r="AY23" s="1523"/>
      <c r="AZ23" s="1523"/>
      <c r="BA23" s="1523"/>
      <c r="BB23" s="1523"/>
      <c r="BC23" s="1523"/>
      <c r="BD23" s="1524"/>
    </row>
    <row r="24" spans="1:56" s="11" customFormat="1" ht="18.95" customHeight="1">
      <c r="A24" s="1058">
        <v>17</v>
      </c>
      <c r="B24" s="560"/>
      <c r="C24" s="557"/>
      <c r="D24" s="557"/>
      <c r="E24" s="558"/>
      <c r="F24" s="566"/>
      <c r="G24" s="1072"/>
      <c r="H24" s="559"/>
      <c r="I24" s="565"/>
      <c r="J24" s="560"/>
      <c r="K24" s="559"/>
      <c r="L24" s="559"/>
      <c r="M24" s="559"/>
      <c r="N24" s="559"/>
      <c r="O24" s="559"/>
      <c r="P24" s="559"/>
      <c r="Q24" s="559"/>
      <c r="R24" s="560"/>
      <c r="S24" s="557"/>
      <c r="T24" s="557"/>
      <c r="U24" s="558"/>
      <c r="V24" s="559"/>
      <c r="W24" s="559"/>
      <c r="X24" s="559"/>
      <c r="Y24" s="559"/>
      <c r="Z24" s="446"/>
      <c r="AA24" s="566"/>
      <c r="AB24" s="566"/>
      <c r="AC24" s="566"/>
      <c r="AD24" s="566"/>
      <c r="AE24" s="566"/>
      <c r="AF24" s="566"/>
      <c r="AG24" s="566"/>
      <c r="AH24" s="1521" t="str">
        <f t="shared" si="0"/>
        <v/>
      </c>
      <c r="AI24" s="1521" t="str">
        <f t="shared" si="1"/>
        <v/>
      </c>
      <c r="AJ24" s="547"/>
      <c r="AK24" s="547"/>
      <c r="AL24" s="547"/>
      <c r="AM24" s="547"/>
      <c r="AN24" s="547"/>
      <c r="AO24" s="547"/>
      <c r="AP24" s="543"/>
      <c r="AQ24" s="1522" t="str">
        <f t="shared" si="2"/>
        <v/>
      </c>
      <c r="AR24" s="1097" t="str">
        <f t="shared" si="3"/>
        <v/>
      </c>
      <c r="AS24" s="368" t="str">
        <f t="shared" si="4"/>
        <v/>
      </c>
      <c r="AT24" s="231"/>
      <c r="AU24" s="62"/>
      <c r="AV24" s="63"/>
      <c r="AX24" s="1528" t="s">
        <v>454</v>
      </c>
      <c r="AY24" s="1525"/>
      <c r="AZ24" s="1525"/>
      <c r="BA24" s="1525"/>
      <c r="BB24" s="1525"/>
      <c r="BC24" s="1525"/>
      <c r="BD24" s="1526"/>
    </row>
    <row r="25" spans="1:56" s="11" customFormat="1" ht="18.95" customHeight="1">
      <c r="A25" s="1058">
        <v>18</v>
      </c>
      <c r="B25" s="560"/>
      <c r="C25" s="557"/>
      <c r="D25" s="557"/>
      <c r="E25" s="558"/>
      <c r="F25" s="566"/>
      <c r="G25" s="1072"/>
      <c r="H25" s="559"/>
      <c r="I25" s="565"/>
      <c r="J25" s="560"/>
      <c r="K25" s="559"/>
      <c r="L25" s="559"/>
      <c r="M25" s="559"/>
      <c r="N25" s="559"/>
      <c r="O25" s="559"/>
      <c r="P25" s="559"/>
      <c r="Q25" s="559"/>
      <c r="R25" s="560"/>
      <c r="S25" s="557"/>
      <c r="T25" s="557"/>
      <c r="U25" s="558"/>
      <c r="V25" s="559"/>
      <c r="W25" s="559"/>
      <c r="X25" s="559"/>
      <c r="Y25" s="559"/>
      <c r="Z25" s="446"/>
      <c r="AA25" s="566"/>
      <c r="AB25" s="566"/>
      <c r="AC25" s="566"/>
      <c r="AD25" s="566"/>
      <c r="AE25" s="566"/>
      <c r="AF25" s="566"/>
      <c r="AG25" s="566"/>
      <c r="AH25" s="1521" t="str">
        <f t="shared" si="0"/>
        <v/>
      </c>
      <c r="AI25" s="1521" t="str">
        <f t="shared" si="1"/>
        <v/>
      </c>
      <c r="AJ25" s="547"/>
      <c r="AK25" s="547"/>
      <c r="AL25" s="547"/>
      <c r="AM25" s="547"/>
      <c r="AN25" s="547"/>
      <c r="AO25" s="547"/>
      <c r="AP25" s="543"/>
      <c r="AQ25" s="1522" t="str">
        <f t="shared" si="2"/>
        <v/>
      </c>
      <c r="AR25" s="1097" t="str">
        <f t="shared" si="3"/>
        <v/>
      </c>
      <c r="AS25" s="368" t="str">
        <f t="shared" si="4"/>
        <v/>
      </c>
      <c r="AT25" s="231"/>
      <c r="AU25" s="62"/>
      <c r="AV25" s="63"/>
    </row>
    <row r="26" spans="1:56" s="11" customFormat="1" ht="18.95" customHeight="1">
      <c r="A26" s="1058">
        <v>19</v>
      </c>
      <c r="B26" s="446"/>
      <c r="C26" s="440"/>
      <c r="D26" s="440"/>
      <c r="E26" s="441"/>
      <c r="F26" s="442"/>
      <c r="G26" s="442"/>
      <c r="H26" s="442"/>
      <c r="I26" s="437"/>
      <c r="J26" s="446"/>
      <c r="K26" s="442"/>
      <c r="L26" s="442"/>
      <c r="M26" s="442"/>
      <c r="N26" s="442"/>
      <c r="O26" s="442"/>
      <c r="P26" s="442"/>
      <c r="Q26" s="559"/>
      <c r="R26" s="446"/>
      <c r="S26" s="440"/>
      <c r="T26" s="440"/>
      <c r="U26" s="441"/>
      <c r="V26" s="442"/>
      <c r="W26" s="442"/>
      <c r="X26" s="442"/>
      <c r="Y26" s="442"/>
      <c r="Z26" s="446"/>
      <c r="AA26" s="442"/>
      <c r="AB26" s="442"/>
      <c r="AC26" s="442"/>
      <c r="AD26" s="442"/>
      <c r="AE26" s="442"/>
      <c r="AF26" s="442"/>
      <c r="AG26" s="566"/>
      <c r="AH26" s="1521" t="str">
        <f t="shared" si="0"/>
        <v/>
      </c>
      <c r="AI26" s="1521" t="str">
        <f t="shared" si="1"/>
        <v/>
      </c>
      <c r="AJ26" s="547"/>
      <c r="AK26" s="547"/>
      <c r="AL26" s="547"/>
      <c r="AM26" s="547"/>
      <c r="AN26" s="547"/>
      <c r="AO26" s="547"/>
      <c r="AP26" s="543"/>
      <c r="AQ26" s="1522" t="str">
        <f t="shared" si="2"/>
        <v/>
      </c>
      <c r="AR26" s="1097" t="str">
        <f t="shared" si="3"/>
        <v/>
      </c>
      <c r="AS26" s="368" t="str">
        <f t="shared" si="4"/>
        <v/>
      </c>
      <c r="AT26" s="231"/>
      <c r="AU26" s="62"/>
      <c r="AV26" s="63"/>
    </row>
    <row r="27" spans="1:56" s="11" customFormat="1" ht="18.95" customHeight="1">
      <c r="A27" s="1058">
        <v>20</v>
      </c>
      <c r="B27" s="446"/>
      <c r="C27" s="440"/>
      <c r="D27" s="440"/>
      <c r="E27" s="441"/>
      <c r="F27" s="442"/>
      <c r="G27" s="442"/>
      <c r="H27" s="442"/>
      <c r="I27" s="437"/>
      <c r="J27" s="446"/>
      <c r="K27" s="442"/>
      <c r="L27" s="442"/>
      <c r="M27" s="442"/>
      <c r="N27" s="442"/>
      <c r="O27" s="442"/>
      <c r="P27" s="442"/>
      <c r="Q27" s="559"/>
      <c r="R27" s="446"/>
      <c r="S27" s="440"/>
      <c r="T27" s="440"/>
      <c r="U27" s="441"/>
      <c r="V27" s="442"/>
      <c r="W27" s="442"/>
      <c r="X27" s="442"/>
      <c r="Y27" s="442"/>
      <c r="Z27" s="446"/>
      <c r="AA27" s="446"/>
      <c r="AB27" s="446"/>
      <c r="AC27" s="446"/>
      <c r="AD27" s="446"/>
      <c r="AE27" s="446"/>
      <c r="AF27" s="446"/>
      <c r="AG27" s="561"/>
      <c r="AH27" s="1521" t="str">
        <f t="shared" si="0"/>
        <v/>
      </c>
      <c r="AI27" s="1521" t="str">
        <f t="shared" si="1"/>
        <v/>
      </c>
      <c r="AJ27" s="547"/>
      <c r="AK27" s="547"/>
      <c r="AL27" s="547"/>
      <c r="AM27" s="547"/>
      <c r="AN27" s="547"/>
      <c r="AO27" s="547"/>
      <c r="AP27" s="543"/>
      <c r="AQ27" s="1522" t="str">
        <f t="shared" si="2"/>
        <v/>
      </c>
      <c r="AR27" s="1097" t="str">
        <f t="shared" si="3"/>
        <v/>
      </c>
      <c r="AS27" s="368" t="str">
        <f t="shared" si="4"/>
        <v/>
      </c>
      <c r="AT27" s="231"/>
      <c r="AU27" s="62"/>
      <c r="AV27" s="63"/>
    </row>
    <row r="28" spans="1:56" s="11" customFormat="1" ht="18.95" customHeight="1">
      <c r="A28" s="1058">
        <v>21</v>
      </c>
      <c r="B28" s="446"/>
      <c r="C28" s="440"/>
      <c r="D28" s="440"/>
      <c r="E28" s="441"/>
      <c r="F28" s="442"/>
      <c r="G28" s="442"/>
      <c r="H28" s="442"/>
      <c r="I28" s="437"/>
      <c r="J28" s="446"/>
      <c r="K28" s="442"/>
      <c r="L28" s="442"/>
      <c r="M28" s="442"/>
      <c r="N28" s="442"/>
      <c r="O28" s="442"/>
      <c r="P28" s="442"/>
      <c r="Q28" s="559"/>
      <c r="R28" s="446"/>
      <c r="S28" s="440"/>
      <c r="T28" s="440"/>
      <c r="U28" s="441"/>
      <c r="V28" s="442"/>
      <c r="W28" s="442"/>
      <c r="X28" s="442"/>
      <c r="Y28" s="442"/>
      <c r="Z28" s="446"/>
      <c r="AA28" s="442"/>
      <c r="AB28" s="442"/>
      <c r="AC28" s="442"/>
      <c r="AD28" s="442"/>
      <c r="AE28" s="442"/>
      <c r="AF28" s="442"/>
      <c r="AG28" s="566"/>
      <c r="AH28" s="1521" t="str">
        <f t="shared" si="0"/>
        <v/>
      </c>
      <c r="AI28" s="1521" t="str">
        <f t="shared" si="1"/>
        <v/>
      </c>
      <c r="AJ28" s="547"/>
      <c r="AK28" s="547"/>
      <c r="AL28" s="547"/>
      <c r="AM28" s="547"/>
      <c r="AN28" s="547"/>
      <c r="AO28" s="547"/>
      <c r="AP28" s="543"/>
      <c r="AQ28" s="1522" t="str">
        <f t="shared" si="2"/>
        <v/>
      </c>
      <c r="AR28" s="1097" t="str">
        <f t="shared" si="3"/>
        <v/>
      </c>
      <c r="AS28" s="368" t="str">
        <f t="shared" si="4"/>
        <v/>
      </c>
      <c r="AT28" s="231"/>
      <c r="AU28" s="62"/>
      <c r="AV28" s="63"/>
    </row>
    <row r="29" spans="1:56" s="11" customFormat="1" ht="18.95" customHeight="1">
      <c r="A29" s="1058">
        <v>22</v>
      </c>
      <c r="B29" s="446"/>
      <c r="C29" s="440"/>
      <c r="D29" s="440"/>
      <c r="E29" s="441"/>
      <c r="F29" s="442"/>
      <c r="G29" s="442"/>
      <c r="H29" s="442"/>
      <c r="I29" s="437"/>
      <c r="J29" s="446"/>
      <c r="K29" s="442"/>
      <c r="L29" s="442"/>
      <c r="M29" s="442"/>
      <c r="N29" s="442"/>
      <c r="O29" s="442"/>
      <c r="P29" s="442"/>
      <c r="Q29" s="559"/>
      <c r="R29" s="446"/>
      <c r="S29" s="440"/>
      <c r="T29" s="440"/>
      <c r="U29" s="441"/>
      <c r="V29" s="442"/>
      <c r="W29" s="442"/>
      <c r="X29" s="442"/>
      <c r="Y29" s="442"/>
      <c r="Z29" s="446"/>
      <c r="AA29" s="442"/>
      <c r="AB29" s="442"/>
      <c r="AC29" s="442"/>
      <c r="AD29" s="442"/>
      <c r="AE29" s="442"/>
      <c r="AF29" s="442"/>
      <c r="AG29" s="566"/>
      <c r="AH29" s="1521" t="str">
        <f t="shared" si="0"/>
        <v/>
      </c>
      <c r="AI29" s="1521" t="str">
        <f t="shared" si="1"/>
        <v/>
      </c>
      <c r="AJ29" s="547"/>
      <c r="AK29" s="547"/>
      <c r="AL29" s="547"/>
      <c r="AM29" s="547"/>
      <c r="AN29" s="547"/>
      <c r="AO29" s="547"/>
      <c r="AP29" s="543"/>
      <c r="AQ29" s="1522" t="str">
        <f t="shared" si="2"/>
        <v/>
      </c>
      <c r="AR29" s="1097" t="str">
        <f t="shared" si="3"/>
        <v/>
      </c>
      <c r="AS29" s="368" t="str">
        <f t="shared" si="4"/>
        <v/>
      </c>
      <c r="AT29" s="231"/>
      <c r="AU29" s="62"/>
      <c r="AV29" s="63"/>
    </row>
    <row r="30" spans="1:56" s="11" customFormat="1" ht="18.95" customHeight="1">
      <c r="A30" s="1058">
        <v>23</v>
      </c>
      <c r="B30" s="446"/>
      <c r="C30" s="440"/>
      <c r="D30" s="440"/>
      <c r="E30" s="441"/>
      <c r="F30" s="442"/>
      <c r="G30" s="442"/>
      <c r="H30" s="442"/>
      <c r="I30" s="437"/>
      <c r="J30" s="446"/>
      <c r="K30" s="442"/>
      <c r="L30" s="442"/>
      <c r="M30" s="442"/>
      <c r="N30" s="442"/>
      <c r="O30" s="442"/>
      <c r="P30" s="442"/>
      <c r="Q30" s="559"/>
      <c r="R30" s="446"/>
      <c r="S30" s="440"/>
      <c r="T30" s="440"/>
      <c r="U30" s="441"/>
      <c r="V30" s="442"/>
      <c r="W30" s="442"/>
      <c r="X30" s="442"/>
      <c r="Y30" s="442"/>
      <c r="Z30" s="446"/>
      <c r="AA30" s="442"/>
      <c r="AB30" s="442"/>
      <c r="AC30" s="442"/>
      <c r="AD30" s="442"/>
      <c r="AE30" s="442"/>
      <c r="AF30" s="442"/>
      <c r="AG30" s="566"/>
      <c r="AH30" s="1521" t="str">
        <f t="shared" si="0"/>
        <v/>
      </c>
      <c r="AI30" s="1521" t="str">
        <f t="shared" si="1"/>
        <v/>
      </c>
      <c r="AJ30" s="547"/>
      <c r="AK30" s="547"/>
      <c r="AL30" s="547"/>
      <c r="AM30" s="547"/>
      <c r="AN30" s="547"/>
      <c r="AO30" s="547"/>
      <c r="AP30" s="543"/>
      <c r="AQ30" s="1522" t="str">
        <f t="shared" si="2"/>
        <v/>
      </c>
      <c r="AR30" s="1097" t="str">
        <f t="shared" si="3"/>
        <v/>
      </c>
      <c r="AS30" s="368" t="str">
        <f t="shared" si="4"/>
        <v/>
      </c>
      <c r="AT30" s="231"/>
      <c r="AU30" s="62"/>
      <c r="AV30" s="63"/>
    </row>
    <row r="31" spans="1:56" s="11" customFormat="1" ht="18.95" customHeight="1">
      <c r="A31" s="1058">
        <v>24</v>
      </c>
      <c r="B31" s="446"/>
      <c r="C31" s="440"/>
      <c r="D31" s="440"/>
      <c r="E31" s="441"/>
      <c r="F31" s="442"/>
      <c r="G31" s="442"/>
      <c r="H31" s="442"/>
      <c r="I31" s="437"/>
      <c r="J31" s="446"/>
      <c r="K31" s="442"/>
      <c r="L31" s="442"/>
      <c r="M31" s="442"/>
      <c r="N31" s="442"/>
      <c r="O31" s="442"/>
      <c r="P31" s="442"/>
      <c r="Q31" s="559"/>
      <c r="R31" s="446"/>
      <c r="S31" s="440"/>
      <c r="T31" s="440"/>
      <c r="U31" s="441"/>
      <c r="V31" s="442"/>
      <c r="W31" s="442"/>
      <c r="X31" s="442"/>
      <c r="Y31" s="442"/>
      <c r="Z31" s="446"/>
      <c r="AA31" s="442"/>
      <c r="AB31" s="442"/>
      <c r="AC31" s="442"/>
      <c r="AD31" s="442"/>
      <c r="AE31" s="442"/>
      <c r="AF31" s="442"/>
      <c r="AG31" s="566"/>
      <c r="AH31" s="1521" t="str">
        <f t="shared" si="0"/>
        <v/>
      </c>
      <c r="AI31" s="1521" t="str">
        <f t="shared" si="1"/>
        <v/>
      </c>
      <c r="AJ31" s="547"/>
      <c r="AK31" s="547"/>
      <c r="AL31" s="547"/>
      <c r="AM31" s="547"/>
      <c r="AN31" s="547"/>
      <c r="AO31" s="547"/>
      <c r="AP31" s="543"/>
      <c r="AQ31" s="1522" t="str">
        <f t="shared" si="2"/>
        <v/>
      </c>
      <c r="AR31" s="1097" t="str">
        <f t="shared" si="3"/>
        <v/>
      </c>
      <c r="AS31" s="368" t="str">
        <f t="shared" si="4"/>
        <v/>
      </c>
      <c r="AT31" s="231"/>
      <c r="AU31" s="62"/>
      <c r="AV31" s="63"/>
    </row>
    <row r="32" spans="1:56" s="11" customFormat="1" ht="18.95" customHeight="1">
      <c r="A32" s="1058">
        <v>25</v>
      </c>
      <c r="B32" s="1504"/>
      <c r="C32" s="1505"/>
      <c r="D32" s="1505"/>
      <c r="E32" s="1506"/>
      <c r="F32" s="1507"/>
      <c r="G32" s="1508"/>
      <c r="H32" s="1509"/>
      <c r="I32" s="1510"/>
      <c r="J32" s="1504"/>
      <c r="K32" s="1504"/>
      <c r="L32" s="1504"/>
      <c r="M32" s="1504"/>
      <c r="N32" s="1504"/>
      <c r="O32" s="1511"/>
      <c r="P32" s="1512"/>
      <c r="Q32" s="559"/>
      <c r="R32" s="1504"/>
      <c r="S32" s="1505"/>
      <c r="T32" s="1505"/>
      <c r="U32" s="1506"/>
      <c r="V32" s="1509"/>
      <c r="W32" s="1509"/>
      <c r="X32" s="1509"/>
      <c r="Y32" s="1510"/>
      <c r="Z32" s="1469"/>
      <c r="AA32" s="1513"/>
      <c r="AB32" s="1513"/>
      <c r="AC32" s="1513"/>
      <c r="AD32" s="1513">
        <v>70</v>
      </c>
      <c r="AE32" s="1514"/>
      <c r="AF32" s="1514"/>
      <c r="AG32" s="1515">
        <v>1</v>
      </c>
      <c r="AH32" s="1521" t="str">
        <f t="shared" si="0"/>
        <v/>
      </c>
      <c r="AI32" s="1521" t="str">
        <f t="shared" si="1"/>
        <v/>
      </c>
      <c r="AJ32" s="547"/>
      <c r="AK32" s="547"/>
      <c r="AL32" s="547"/>
      <c r="AM32" s="547"/>
      <c r="AN32" s="547"/>
      <c r="AO32" s="547"/>
      <c r="AP32" s="543"/>
      <c r="AQ32" s="1522" t="str">
        <f t="shared" si="2"/>
        <v/>
      </c>
      <c r="AR32" s="1097" t="str">
        <f t="shared" si="3"/>
        <v/>
      </c>
      <c r="AS32" s="368" t="str">
        <f t="shared" si="4"/>
        <v/>
      </c>
      <c r="AT32" s="231"/>
      <c r="AU32" s="62"/>
      <c r="AV32" s="63"/>
    </row>
    <row r="33" spans="1:48" s="11" customFormat="1" ht="18.95" customHeight="1">
      <c r="A33" s="1058">
        <v>26</v>
      </c>
      <c r="B33" s="1504"/>
      <c r="C33" s="1505"/>
      <c r="D33" s="1505"/>
      <c r="E33" s="1506"/>
      <c r="F33" s="1507"/>
      <c r="G33" s="1508"/>
      <c r="H33" s="1509"/>
      <c r="I33" s="1510"/>
      <c r="J33" s="1504"/>
      <c r="K33" s="1504"/>
      <c r="L33" s="1504"/>
      <c r="M33" s="1504"/>
      <c r="N33" s="1504"/>
      <c r="O33" s="1511"/>
      <c r="P33" s="1512"/>
      <c r="Q33" s="1500"/>
      <c r="R33" s="1504"/>
      <c r="S33" s="1505"/>
      <c r="T33" s="1505"/>
      <c r="U33" s="1506"/>
      <c r="V33" s="1509"/>
      <c r="W33" s="1509"/>
      <c r="X33" s="1509"/>
      <c r="Y33" s="1510"/>
      <c r="Z33" s="1469"/>
      <c r="AA33" s="1513"/>
      <c r="AB33" s="1513"/>
      <c r="AC33" s="1513"/>
      <c r="AD33" s="1513">
        <v>70</v>
      </c>
      <c r="AE33" s="1514"/>
      <c r="AF33" s="1514"/>
      <c r="AG33" s="566"/>
      <c r="AH33" s="1521" t="str">
        <f t="shared" si="0"/>
        <v/>
      </c>
      <c r="AI33" s="1521" t="str">
        <f t="shared" si="1"/>
        <v/>
      </c>
      <c r="AJ33" s="547"/>
      <c r="AK33" s="547"/>
      <c r="AL33" s="547"/>
      <c r="AM33" s="547"/>
      <c r="AN33" s="547"/>
      <c r="AO33" s="547"/>
      <c r="AP33" s="543"/>
      <c r="AQ33" s="1522" t="str">
        <f t="shared" si="2"/>
        <v/>
      </c>
      <c r="AR33" s="1097" t="str">
        <f t="shared" si="3"/>
        <v/>
      </c>
      <c r="AS33" s="368" t="str">
        <f t="shared" si="4"/>
        <v/>
      </c>
      <c r="AT33" s="231"/>
      <c r="AU33" s="62"/>
      <c r="AV33" s="63"/>
    </row>
    <row r="34" spans="1:48" s="11" customFormat="1" ht="18.95" customHeight="1">
      <c r="A34" s="1058">
        <v>27</v>
      </c>
      <c r="B34" s="1504"/>
      <c r="C34" s="1505"/>
      <c r="D34" s="1505"/>
      <c r="E34" s="1506"/>
      <c r="F34" s="1507"/>
      <c r="G34" s="1508"/>
      <c r="H34" s="1509"/>
      <c r="I34" s="1510"/>
      <c r="J34" s="1504"/>
      <c r="K34" s="1504"/>
      <c r="L34" s="1504"/>
      <c r="M34" s="1504"/>
      <c r="N34" s="1504"/>
      <c r="O34" s="1511"/>
      <c r="P34" s="1512"/>
      <c r="Q34" s="559"/>
      <c r="R34" s="1504"/>
      <c r="S34" s="1505"/>
      <c r="T34" s="1505"/>
      <c r="U34" s="1506"/>
      <c r="V34" s="1509"/>
      <c r="W34" s="1509"/>
      <c r="X34" s="1509"/>
      <c r="Y34" s="1510"/>
      <c r="Z34" s="1469"/>
      <c r="AA34" s="561"/>
      <c r="AB34" s="561"/>
      <c r="AC34" s="561"/>
      <c r="AD34" s="561"/>
      <c r="AE34" s="561"/>
      <c r="AF34" s="561"/>
      <c r="AG34" s="561"/>
      <c r="AH34" s="1521" t="str">
        <f t="shared" si="0"/>
        <v/>
      </c>
      <c r="AI34" s="1521" t="str">
        <f t="shared" si="1"/>
        <v/>
      </c>
      <c r="AJ34" s="547"/>
      <c r="AK34" s="547"/>
      <c r="AL34" s="547"/>
      <c r="AM34" s="547"/>
      <c r="AN34" s="547"/>
      <c r="AO34" s="547"/>
      <c r="AP34" s="543"/>
      <c r="AQ34" s="1522" t="str">
        <f t="shared" si="2"/>
        <v/>
      </c>
      <c r="AR34" s="1097" t="str">
        <f t="shared" si="3"/>
        <v/>
      </c>
      <c r="AS34" s="368" t="str">
        <f t="shared" si="4"/>
        <v/>
      </c>
      <c r="AT34" s="231"/>
      <c r="AU34" s="62"/>
      <c r="AV34" s="63"/>
    </row>
    <row r="35" spans="1:48" s="11" customFormat="1" ht="18.95" customHeight="1">
      <c r="A35" s="1058">
        <v>28</v>
      </c>
      <c r="B35" s="1504"/>
      <c r="C35" s="1505"/>
      <c r="D35" s="1505"/>
      <c r="E35" s="1506"/>
      <c r="F35" s="1507"/>
      <c r="G35" s="1508"/>
      <c r="H35" s="1509"/>
      <c r="I35" s="1510"/>
      <c r="J35" s="1504"/>
      <c r="K35" s="1504"/>
      <c r="L35" s="1504"/>
      <c r="M35" s="1504"/>
      <c r="N35" s="1504"/>
      <c r="O35" s="1511"/>
      <c r="P35" s="1511"/>
      <c r="Q35" s="559"/>
      <c r="R35" s="1504"/>
      <c r="S35" s="1505"/>
      <c r="T35" s="1505"/>
      <c r="U35" s="1506"/>
      <c r="V35" s="1509"/>
      <c r="W35" s="1509"/>
      <c r="X35" s="1509"/>
      <c r="Y35" s="1510"/>
      <c r="Z35" s="1469"/>
      <c r="AA35" s="566"/>
      <c r="AB35" s="566"/>
      <c r="AC35" s="566"/>
      <c r="AD35" s="566"/>
      <c r="AE35" s="566"/>
      <c r="AF35" s="566"/>
      <c r="AG35" s="566"/>
      <c r="AH35" s="1521" t="str">
        <f t="shared" si="0"/>
        <v/>
      </c>
      <c r="AI35" s="1521" t="str">
        <f t="shared" si="1"/>
        <v/>
      </c>
      <c r="AJ35" s="547"/>
      <c r="AK35" s="547"/>
      <c r="AL35" s="547"/>
      <c r="AM35" s="547"/>
      <c r="AN35" s="547"/>
      <c r="AO35" s="547"/>
      <c r="AP35" s="543"/>
      <c r="AQ35" s="1522" t="str">
        <f t="shared" si="2"/>
        <v/>
      </c>
      <c r="AR35" s="1097" t="str">
        <f t="shared" si="3"/>
        <v/>
      </c>
      <c r="AS35" s="368" t="str">
        <f t="shared" si="4"/>
        <v/>
      </c>
      <c r="AT35" s="231"/>
      <c r="AU35" s="62"/>
      <c r="AV35" s="63"/>
    </row>
    <row r="36" spans="1:48" s="11" customFormat="1" ht="18.95" customHeight="1">
      <c r="A36" s="1058">
        <v>29</v>
      </c>
      <c r="B36" s="1504"/>
      <c r="C36" s="1505"/>
      <c r="D36" s="1505"/>
      <c r="E36" s="1506"/>
      <c r="F36" s="1507"/>
      <c r="G36" s="1508"/>
      <c r="H36" s="1509"/>
      <c r="I36" s="1510"/>
      <c r="J36" s="1504"/>
      <c r="K36" s="1504"/>
      <c r="L36" s="1504"/>
      <c r="M36" s="1504"/>
      <c r="N36" s="1504"/>
      <c r="O36" s="1511"/>
      <c r="P36" s="1511"/>
      <c r="Q36" s="559"/>
      <c r="R36" s="1504"/>
      <c r="S36" s="1505"/>
      <c r="T36" s="1505"/>
      <c r="U36" s="1506"/>
      <c r="V36" s="1509"/>
      <c r="W36" s="1509"/>
      <c r="X36" s="1509"/>
      <c r="Y36" s="1510"/>
      <c r="Z36" s="1469"/>
      <c r="AA36" s="566"/>
      <c r="AB36" s="566"/>
      <c r="AC36" s="566"/>
      <c r="AD36" s="566"/>
      <c r="AE36" s="566"/>
      <c r="AF36" s="566"/>
      <c r="AG36" s="566"/>
      <c r="AH36" s="1521" t="str">
        <f t="shared" si="0"/>
        <v/>
      </c>
      <c r="AI36" s="1521" t="str">
        <f t="shared" si="1"/>
        <v/>
      </c>
      <c r="AJ36" s="547"/>
      <c r="AK36" s="547"/>
      <c r="AL36" s="547"/>
      <c r="AM36" s="547"/>
      <c r="AN36" s="547"/>
      <c r="AO36" s="547"/>
      <c r="AP36" s="543"/>
      <c r="AQ36" s="1522" t="str">
        <f t="shared" si="2"/>
        <v/>
      </c>
      <c r="AR36" s="1097" t="str">
        <f t="shared" si="3"/>
        <v/>
      </c>
      <c r="AS36" s="368" t="str">
        <f t="shared" si="4"/>
        <v/>
      </c>
      <c r="AT36" s="231"/>
      <c r="AU36" s="62"/>
      <c r="AV36" s="63"/>
    </row>
    <row r="37" spans="1:48" s="11" customFormat="1" ht="18.95" customHeight="1">
      <c r="A37" s="1058">
        <v>30</v>
      </c>
      <c r="B37" s="1504"/>
      <c r="C37" s="1505"/>
      <c r="D37" s="1505"/>
      <c r="E37" s="1506"/>
      <c r="F37" s="1507"/>
      <c r="G37" s="1508"/>
      <c r="H37" s="1509"/>
      <c r="I37" s="1510"/>
      <c r="J37" s="1504"/>
      <c r="K37" s="1504"/>
      <c r="L37" s="1504"/>
      <c r="M37" s="1504"/>
      <c r="N37" s="1504"/>
      <c r="O37" s="1511"/>
      <c r="P37" s="1511"/>
      <c r="Q37" s="559"/>
      <c r="R37" s="1504"/>
      <c r="S37" s="1505"/>
      <c r="T37" s="1505"/>
      <c r="U37" s="1506"/>
      <c r="V37" s="1509"/>
      <c r="W37" s="1509"/>
      <c r="X37" s="1509"/>
      <c r="Y37" s="1510"/>
      <c r="Z37" s="1469"/>
      <c r="AA37" s="561"/>
      <c r="AB37" s="561"/>
      <c r="AC37" s="561"/>
      <c r="AD37" s="561"/>
      <c r="AE37" s="561"/>
      <c r="AF37" s="561"/>
      <c r="AG37" s="561"/>
      <c r="AH37" s="1521" t="str">
        <f t="shared" si="0"/>
        <v/>
      </c>
      <c r="AI37" s="1521" t="str">
        <f t="shared" si="1"/>
        <v/>
      </c>
      <c r="AJ37" s="547"/>
      <c r="AK37" s="547"/>
      <c r="AL37" s="547"/>
      <c r="AM37" s="547"/>
      <c r="AN37" s="547"/>
      <c r="AO37" s="547"/>
      <c r="AP37" s="543"/>
      <c r="AQ37" s="1522" t="str">
        <f t="shared" si="2"/>
        <v/>
      </c>
      <c r="AR37" s="1097" t="str">
        <f t="shared" si="3"/>
        <v/>
      </c>
      <c r="AS37" s="368" t="str">
        <f t="shared" si="4"/>
        <v/>
      </c>
      <c r="AT37" s="231"/>
      <c r="AU37" s="62"/>
      <c r="AV37" s="63"/>
    </row>
    <row r="38" spans="1:48" s="11" customFormat="1" ht="18.95" customHeight="1">
      <c r="A38" s="1058">
        <v>31</v>
      </c>
      <c r="B38" s="1504"/>
      <c r="C38" s="1505"/>
      <c r="D38" s="1505"/>
      <c r="E38" s="1506"/>
      <c r="F38" s="1507"/>
      <c r="G38" s="1508"/>
      <c r="H38" s="1509"/>
      <c r="I38" s="1510"/>
      <c r="J38" s="1504"/>
      <c r="K38" s="1504"/>
      <c r="L38" s="1504"/>
      <c r="M38" s="1504"/>
      <c r="N38" s="1504"/>
      <c r="O38" s="1511"/>
      <c r="P38" s="1511"/>
      <c r="Q38" s="559"/>
      <c r="R38" s="1504"/>
      <c r="S38" s="1516"/>
      <c r="T38" s="1516"/>
      <c r="U38" s="1517"/>
      <c r="V38" s="1518"/>
      <c r="W38" s="1518"/>
      <c r="X38" s="1518"/>
      <c r="Y38" s="1519"/>
      <c r="Z38" s="1469"/>
      <c r="AA38" s="566"/>
      <c r="AB38" s="566"/>
      <c r="AC38" s="566"/>
      <c r="AD38" s="566"/>
      <c r="AE38" s="566"/>
      <c r="AF38" s="566"/>
      <c r="AG38" s="566"/>
      <c r="AH38" s="1521" t="str">
        <f t="shared" si="0"/>
        <v/>
      </c>
      <c r="AI38" s="1521" t="str">
        <f t="shared" si="1"/>
        <v/>
      </c>
      <c r="AJ38" s="547"/>
      <c r="AK38" s="547"/>
      <c r="AL38" s="547"/>
      <c r="AM38" s="547"/>
      <c r="AN38" s="547"/>
      <c r="AO38" s="547"/>
      <c r="AP38" s="543"/>
      <c r="AQ38" s="1522" t="str">
        <f t="shared" si="2"/>
        <v/>
      </c>
      <c r="AR38" s="1097" t="str">
        <f t="shared" si="3"/>
        <v/>
      </c>
      <c r="AS38" s="368" t="str">
        <f t="shared" si="4"/>
        <v/>
      </c>
      <c r="AT38" s="231"/>
      <c r="AU38" s="62"/>
      <c r="AV38" s="63"/>
    </row>
    <row r="39" spans="1:48" s="11" customFormat="1" ht="18.95" customHeight="1">
      <c r="A39" s="1058">
        <v>32</v>
      </c>
      <c r="B39" s="1504"/>
      <c r="C39" s="1505"/>
      <c r="D39" s="1505"/>
      <c r="E39" s="1506"/>
      <c r="F39" s="1507"/>
      <c r="G39" s="1508"/>
      <c r="H39" s="1509"/>
      <c r="I39" s="1510"/>
      <c r="J39" s="1504"/>
      <c r="K39" s="1504"/>
      <c r="L39" s="1504"/>
      <c r="M39" s="1504"/>
      <c r="N39" s="1504"/>
      <c r="O39" s="1511"/>
      <c r="P39" s="1511"/>
      <c r="Q39" s="559"/>
      <c r="R39" s="1504"/>
      <c r="S39" s="1505"/>
      <c r="T39" s="1505"/>
      <c r="U39" s="1506"/>
      <c r="V39" s="1509"/>
      <c r="W39" s="1509"/>
      <c r="X39" s="1509"/>
      <c r="Y39" s="1510"/>
      <c r="Z39" s="1469"/>
      <c r="AA39" s="566"/>
      <c r="AB39" s="566"/>
      <c r="AC39" s="566"/>
      <c r="AD39" s="566"/>
      <c r="AE39" s="566"/>
      <c r="AF39" s="566"/>
      <c r="AG39" s="566"/>
      <c r="AH39" s="1521" t="str">
        <f t="shared" si="0"/>
        <v/>
      </c>
      <c r="AI39" s="1521" t="str">
        <f t="shared" si="1"/>
        <v/>
      </c>
      <c r="AJ39" s="547"/>
      <c r="AK39" s="547"/>
      <c r="AL39" s="547"/>
      <c r="AM39" s="547"/>
      <c r="AN39" s="547"/>
      <c r="AO39" s="547"/>
      <c r="AP39" s="543"/>
      <c r="AQ39" s="1522" t="str">
        <f t="shared" si="2"/>
        <v/>
      </c>
      <c r="AR39" s="1097" t="str">
        <f t="shared" si="3"/>
        <v/>
      </c>
      <c r="AS39" s="368" t="str">
        <f t="shared" si="4"/>
        <v/>
      </c>
      <c r="AT39" s="231"/>
      <c r="AU39" s="62"/>
      <c r="AV39" s="63"/>
    </row>
    <row r="40" spans="1:48" s="11" customFormat="1" ht="18.95" customHeight="1">
      <c r="A40" s="1058">
        <v>33</v>
      </c>
      <c r="B40" s="1504"/>
      <c r="C40" s="1505"/>
      <c r="D40" s="1505"/>
      <c r="E40" s="1506"/>
      <c r="F40" s="1507"/>
      <c r="G40" s="1508"/>
      <c r="H40" s="1509"/>
      <c r="I40" s="1510"/>
      <c r="J40" s="1504"/>
      <c r="K40" s="1504"/>
      <c r="L40" s="1504"/>
      <c r="M40" s="1504"/>
      <c r="N40" s="1504"/>
      <c r="O40" s="1511"/>
      <c r="P40" s="1511"/>
      <c r="Q40" s="559"/>
      <c r="R40" s="1504"/>
      <c r="S40" s="1505"/>
      <c r="T40" s="1505"/>
      <c r="U40" s="1506"/>
      <c r="V40" s="1509"/>
      <c r="W40" s="1509"/>
      <c r="X40" s="1509"/>
      <c r="Y40" s="1510"/>
      <c r="Z40" s="1469"/>
      <c r="AA40" s="566"/>
      <c r="AB40" s="566"/>
      <c r="AC40" s="566"/>
      <c r="AD40" s="566"/>
      <c r="AE40" s="566"/>
      <c r="AF40" s="566"/>
      <c r="AG40" s="566"/>
      <c r="AH40" s="1521" t="str">
        <f t="shared" si="0"/>
        <v/>
      </c>
      <c r="AI40" s="1521" t="str">
        <f t="shared" si="1"/>
        <v/>
      </c>
      <c r="AJ40" s="547"/>
      <c r="AK40" s="547"/>
      <c r="AL40" s="547"/>
      <c r="AM40" s="547"/>
      <c r="AN40" s="547"/>
      <c r="AO40" s="547"/>
      <c r="AP40" s="543"/>
      <c r="AQ40" s="1522" t="str">
        <f t="shared" si="2"/>
        <v/>
      </c>
      <c r="AR40" s="1097" t="str">
        <f t="shared" si="3"/>
        <v/>
      </c>
      <c r="AS40" s="368" t="str">
        <f t="shared" si="4"/>
        <v/>
      </c>
      <c r="AT40" s="231"/>
      <c r="AU40" s="62"/>
      <c r="AV40" s="63"/>
    </row>
    <row r="41" spans="1:48" s="11" customFormat="1" ht="18.95" customHeight="1">
      <c r="A41" s="1058">
        <v>34</v>
      </c>
      <c r="B41" s="1504"/>
      <c r="C41" s="1505"/>
      <c r="D41" s="1505"/>
      <c r="E41" s="1506"/>
      <c r="F41" s="1507"/>
      <c r="G41" s="1508"/>
      <c r="H41" s="1509"/>
      <c r="I41" s="1510"/>
      <c r="J41" s="1504"/>
      <c r="K41" s="1504"/>
      <c r="L41" s="1504"/>
      <c r="M41" s="1504"/>
      <c r="N41" s="1504"/>
      <c r="O41" s="1511"/>
      <c r="P41" s="1511"/>
      <c r="Q41" s="559"/>
      <c r="R41" s="1504"/>
      <c r="S41" s="1505"/>
      <c r="T41" s="1505"/>
      <c r="U41" s="1506"/>
      <c r="V41" s="1509"/>
      <c r="W41" s="1509"/>
      <c r="X41" s="1509"/>
      <c r="Y41" s="1510"/>
      <c r="Z41" s="1469"/>
      <c r="AA41" s="566"/>
      <c r="AB41" s="566"/>
      <c r="AC41" s="566"/>
      <c r="AD41" s="566"/>
      <c r="AE41" s="566"/>
      <c r="AF41" s="566"/>
      <c r="AG41" s="566"/>
      <c r="AH41" s="1521" t="str">
        <f t="shared" si="0"/>
        <v/>
      </c>
      <c r="AI41" s="1521" t="str">
        <f t="shared" si="1"/>
        <v/>
      </c>
      <c r="AJ41" s="547"/>
      <c r="AK41" s="547"/>
      <c r="AL41" s="547"/>
      <c r="AM41" s="547"/>
      <c r="AN41" s="547"/>
      <c r="AO41" s="547"/>
      <c r="AP41" s="543"/>
      <c r="AQ41" s="1522" t="str">
        <f t="shared" si="2"/>
        <v/>
      </c>
      <c r="AR41" s="1097" t="str">
        <f t="shared" si="3"/>
        <v/>
      </c>
      <c r="AS41" s="368" t="str">
        <f t="shared" si="4"/>
        <v/>
      </c>
      <c r="AT41" s="231"/>
      <c r="AU41" s="62"/>
      <c r="AV41" s="63"/>
    </row>
    <row r="42" spans="1:48" s="11" customFormat="1" ht="18.95" customHeight="1">
      <c r="A42" s="1058">
        <v>35</v>
      </c>
      <c r="B42" s="1504"/>
      <c r="C42" s="1505"/>
      <c r="D42" s="1505"/>
      <c r="E42" s="1506"/>
      <c r="F42" s="1507"/>
      <c r="G42" s="1508"/>
      <c r="H42" s="1509"/>
      <c r="I42" s="1510"/>
      <c r="J42" s="1504"/>
      <c r="K42" s="1504"/>
      <c r="L42" s="1504"/>
      <c r="M42" s="1504"/>
      <c r="N42" s="1504"/>
      <c r="O42" s="1511"/>
      <c r="P42" s="1511"/>
      <c r="Q42" s="559"/>
      <c r="R42" s="1504"/>
      <c r="S42" s="1505"/>
      <c r="T42" s="1505"/>
      <c r="U42" s="1506"/>
      <c r="V42" s="1509"/>
      <c r="W42" s="1509"/>
      <c r="X42" s="1509"/>
      <c r="Y42" s="1510"/>
      <c r="Z42" s="1469"/>
      <c r="AA42" s="566"/>
      <c r="AB42" s="566"/>
      <c r="AC42" s="566"/>
      <c r="AD42" s="566"/>
      <c r="AE42" s="566"/>
      <c r="AF42" s="566"/>
      <c r="AG42" s="566"/>
      <c r="AH42" s="1521" t="str">
        <f t="shared" si="0"/>
        <v/>
      </c>
      <c r="AI42" s="1521" t="str">
        <f t="shared" si="1"/>
        <v/>
      </c>
      <c r="AJ42" s="547"/>
      <c r="AK42" s="547"/>
      <c r="AL42" s="547"/>
      <c r="AM42" s="547"/>
      <c r="AN42" s="547"/>
      <c r="AO42" s="547"/>
      <c r="AP42" s="543"/>
      <c r="AQ42" s="1522" t="str">
        <f t="shared" si="2"/>
        <v/>
      </c>
      <c r="AR42" s="1097" t="str">
        <f t="shared" si="3"/>
        <v/>
      </c>
      <c r="AS42" s="368" t="str">
        <f t="shared" si="4"/>
        <v/>
      </c>
      <c r="AT42" s="231"/>
      <c r="AU42" s="62"/>
      <c r="AV42" s="63"/>
    </row>
    <row r="43" spans="1:48" s="11" customFormat="1" ht="18.95" customHeight="1">
      <c r="A43" s="1058">
        <v>36</v>
      </c>
      <c r="B43" s="1504"/>
      <c r="C43" s="1505"/>
      <c r="D43" s="1505"/>
      <c r="E43" s="1506"/>
      <c r="F43" s="1507"/>
      <c r="G43" s="1508"/>
      <c r="H43" s="1509"/>
      <c r="I43" s="1510"/>
      <c r="J43" s="1504"/>
      <c r="K43" s="1504"/>
      <c r="L43" s="1504"/>
      <c r="M43" s="1504"/>
      <c r="N43" s="1504"/>
      <c r="O43" s="1511"/>
      <c r="P43" s="1511"/>
      <c r="Q43" s="559"/>
      <c r="R43" s="1504"/>
      <c r="S43" s="1516"/>
      <c r="T43" s="1516"/>
      <c r="U43" s="1517"/>
      <c r="V43" s="1518"/>
      <c r="W43" s="1518"/>
      <c r="X43" s="1518"/>
      <c r="Y43" s="1519"/>
      <c r="Z43" s="1469"/>
      <c r="AA43" s="561"/>
      <c r="AB43" s="561"/>
      <c r="AC43" s="561"/>
      <c r="AD43" s="561"/>
      <c r="AE43" s="561"/>
      <c r="AF43" s="561"/>
      <c r="AG43" s="561"/>
      <c r="AH43" s="1521" t="str">
        <f t="shared" si="0"/>
        <v/>
      </c>
      <c r="AI43" s="1521" t="str">
        <f t="shared" si="1"/>
        <v/>
      </c>
      <c r="AJ43" s="547"/>
      <c r="AK43" s="547"/>
      <c r="AL43" s="547"/>
      <c r="AM43" s="547"/>
      <c r="AN43" s="547"/>
      <c r="AO43" s="547"/>
      <c r="AP43" s="543"/>
      <c r="AQ43" s="1522" t="str">
        <f t="shared" si="2"/>
        <v/>
      </c>
      <c r="AR43" s="1097" t="str">
        <f t="shared" si="3"/>
        <v/>
      </c>
      <c r="AS43" s="368" t="str">
        <f t="shared" si="4"/>
        <v/>
      </c>
      <c r="AT43" s="231"/>
      <c r="AU43" s="62"/>
      <c r="AV43" s="63"/>
    </row>
    <row r="44" spans="1:48" s="11" customFormat="1" ht="18.95" customHeight="1">
      <c r="A44" s="1058">
        <v>37</v>
      </c>
      <c r="B44" s="1504"/>
      <c r="C44" s="1505"/>
      <c r="D44" s="1505"/>
      <c r="E44" s="1506"/>
      <c r="F44" s="1507"/>
      <c r="G44" s="1508"/>
      <c r="H44" s="1509"/>
      <c r="I44" s="1510"/>
      <c r="J44" s="1504"/>
      <c r="K44" s="1504"/>
      <c r="L44" s="1504"/>
      <c r="M44" s="1504"/>
      <c r="N44" s="1504"/>
      <c r="O44" s="1511"/>
      <c r="P44" s="1512"/>
      <c r="Q44" s="559"/>
      <c r="R44" s="1504"/>
      <c r="S44" s="1505"/>
      <c r="T44" s="1505"/>
      <c r="U44" s="1506"/>
      <c r="V44" s="1509"/>
      <c r="W44" s="1509"/>
      <c r="X44" s="1509"/>
      <c r="Y44" s="1510"/>
      <c r="Z44" s="1469"/>
      <c r="AA44" s="566"/>
      <c r="AB44" s="566"/>
      <c r="AC44" s="566"/>
      <c r="AD44" s="566"/>
      <c r="AE44" s="566"/>
      <c r="AF44" s="566"/>
      <c r="AG44" s="566"/>
      <c r="AH44" s="1521" t="str">
        <f t="shared" si="0"/>
        <v/>
      </c>
      <c r="AI44" s="1521" t="str">
        <f t="shared" si="1"/>
        <v/>
      </c>
      <c r="AJ44" s="547"/>
      <c r="AK44" s="547"/>
      <c r="AL44" s="547"/>
      <c r="AM44" s="547"/>
      <c r="AN44" s="547"/>
      <c r="AO44" s="547"/>
      <c r="AP44" s="543"/>
      <c r="AQ44" s="1522" t="str">
        <f t="shared" si="2"/>
        <v/>
      </c>
      <c r="AR44" s="1097" t="str">
        <f t="shared" si="3"/>
        <v/>
      </c>
      <c r="AS44" s="368" t="str">
        <f t="shared" si="4"/>
        <v/>
      </c>
      <c r="AT44" s="231"/>
      <c r="AU44" s="62"/>
      <c r="AV44" s="63"/>
    </row>
    <row r="45" spans="1:48" s="11" customFormat="1" ht="18.95" customHeight="1">
      <c r="A45" s="1058">
        <v>38</v>
      </c>
      <c r="B45" s="1504"/>
      <c r="C45" s="1505"/>
      <c r="D45" s="1505"/>
      <c r="E45" s="1506"/>
      <c r="F45" s="1507"/>
      <c r="G45" s="1507"/>
      <c r="H45" s="1509"/>
      <c r="I45" s="1510"/>
      <c r="J45" s="1504"/>
      <c r="K45" s="1504"/>
      <c r="L45" s="1504"/>
      <c r="M45" s="1504"/>
      <c r="N45" s="1504"/>
      <c r="O45" s="1511"/>
      <c r="P45" s="1511"/>
      <c r="Q45" s="559"/>
      <c r="R45" s="1504"/>
      <c r="S45" s="1505"/>
      <c r="T45" s="1505"/>
      <c r="U45" s="1506"/>
      <c r="V45" s="1509"/>
      <c r="W45" s="1509"/>
      <c r="X45" s="1509"/>
      <c r="Y45" s="1510"/>
      <c r="Z45" s="1469"/>
      <c r="AA45" s="566"/>
      <c r="AB45" s="566"/>
      <c r="AC45" s="566"/>
      <c r="AD45" s="566"/>
      <c r="AE45" s="566"/>
      <c r="AF45" s="566"/>
      <c r="AG45" s="566"/>
      <c r="AH45" s="1521" t="str">
        <f t="shared" si="0"/>
        <v/>
      </c>
      <c r="AI45" s="1521" t="str">
        <f t="shared" si="1"/>
        <v/>
      </c>
      <c r="AJ45" s="547"/>
      <c r="AK45" s="547"/>
      <c r="AL45" s="547"/>
      <c r="AM45" s="547"/>
      <c r="AN45" s="547"/>
      <c r="AO45" s="547"/>
      <c r="AP45" s="543"/>
      <c r="AQ45" s="1522" t="str">
        <f t="shared" si="2"/>
        <v/>
      </c>
      <c r="AR45" s="1097" t="str">
        <f t="shared" si="3"/>
        <v/>
      </c>
      <c r="AS45" s="368" t="str">
        <f t="shared" si="4"/>
        <v/>
      </c>
      <c r="AT45" s="231"/>
      <c r="AU45" s="62"/>
      <c r="AV45" s="63"/>
    </row>
    <row r="46" spans="1:48" s="232" customFormat="1" ht="18.95" customHeight="1">
      <c r="E46" s="233"/>
      <c r="F46" s="233"/>
      <c r="G46" s="550"/>
      <c r="H46" s="233"/>
      <c r="I46" s="552"/>
      <c r="J46" s="233"/>
      <c r="K46" s="233"/>
      <c r="L46" s="233"/>
      <c r="M46" s="233"/>
      <c r="N46" s="233"/>
      <c r="O46" s="233"/>
      <c r="P46" s="233"/>
      <c r="Q46" s="233"/>
      <c r="R46" s="233"/>
      <c r="S46" s="234"/>
      <c r="T46" s="233"/>
      <c r="U46" s="233"/>
      <c r="V46" s="233"/>
      <c r="W46" s="233"/>
      <c r="X46" s="233"/>
      <c r="Y46" s="552"/>
      <c r="Z46" s="233"/>
      <c r="AA46" s="233"/>
      <c r="AB46" s="233"/>
      <c r="AC46" s="233"/>
      <c r="AD46" s="233"/>
      <c r="AE46" s="233"/>
      <c r="AF46" s="233"/>
      <c r="AG46" s="233"/>
      <c r="AH46" s="233"/>
      <c r="AI46" s="233"/>
      <c r="AJ46" s="233"/>
      <c r="AK46" s="233"/>
      <c r="AL46" s="233"/>
      <c r="AM46" s="233"/>
      <c r="AN46" s="233"/>
      <c r="AO46" s="233"/>
      <c r="AP46" s="235"/>
      <c r="AQ46" s="550"/>
      <c r="AR46" s="549" t="str">
        <f t="shared" ref="AR46:AR51" si="5">IF(OR(AQ46="a",AQ46="b",AQ46="c"),MIN(I46,Y46),IF(AH46="d",SUM(J46,Z46),IF(AQ46="e",J46+Z46,IF(AP46="f","Draw",""))))</f>
        <v/>
      </c>
      <c r="AS46" s="550"/>
      <c r="AT46" s="550"/>
      <c r="AU46" s="550"/>
      <c r="AV46" s="550"/>
    </row>
    <row r="47" spans="1:48" s="232" customFormat="1" ht="18.95" customHeight="1">
      <c r="E47" s="233"/>
      <c r="F47" s="233"/>
      <c r="G47" s="550"/>
      <c r="H47" s="233"/>
      <c r="I47" s="552"/>
      <c r="J47" s="233"/>
      <c r="K47" s="233"/>
      <c r="L47" s="233"/>
      <c r="M47" s="233"/>
      <c r="N47" s="233"/>
      <c r="O47" s="233"/>
      <c r="P47" s="233"/>
      <c r="Q47" s="233"/>
      <c r="R47" s="233"/>
      <c r="S47" s="234"/>
      <c r="T47" s="233"/>
      <c r="U47" s="233"/>
      <c r="V47" s="233"/>
      <c r="W47" s="233"/>
      <c r="X47" s="233"/>
      <c r="Y47" s="552"/>
      <c r="Z47" s="233"/>
      <c r="AA47" s="233"/>
      <c r="AB47" s="233"/>
      <c r="AC47" s="233"/>
      <c r="AD47" s="233"/>
      <c r="AE47" s="233"/>
      <c r="AF47" s="233"/>
      <c r="AG47" s="233"/>
      <c r="AH47" s="233"/>
      <c r="AI47" s="233"/>
      <c r="AJ47" s="233"/>
      <c r="AK47" s="233"/>
      <c r="AL47" s="233"/>
      <c r="AM47" s="233"/>
      <c r="AN47" s="233"/>
      <c r="AO47" s="233"/>
      <c r="AP47" s="235"/>
      <c r="AQ47" s="550"/>
      <c r="AR47" s="549" t="str">
        <f t="shared" si="5"/>
        <v/>
      </c>
      <c r="AS47" s="550"/>
      <c r="AT47" s="550"/>
      <c r="AU47" s="550"/>
      <c r="AV47" s="550"/>
    </row>
    <row r="48" spans="1:48" s="232" customFormat="1" ht="18.95" customHeight="1">
      <c r="E48" s="233"/>
      <c r="F48" s="233"/>
      <c r="G48" s="550"/>
      <c r="H48" s="233"/>
      <c r="I48" s="552"/>
      <c r="J48" s="233"/>
      <c r="K48" s="233"/>
      <c r="L48" s="233"/>
      <c r="M48" s="233"/>
      <c r="N48" s="233"/>
      <c r="O48" s="233"/>
      <c r="P48" s="233"/>
      <c r="Q48" s="233"/>
      <c r="R48" s="233"/>
      <c r="S48" s="234"/>
      <c r="T48" s="233"/>
      <c r="U48" s="233"/>
      <c r="V48" s="233"/>
      <c r="W48" s="233"/>
      <c r="X48" s="233"/>
      <c r="Y48" s="552"/>
      <c r="Z48" s="233"/>
      <c r="AA48" s="233"/>
      <c r="AB48" s="233"/>
      <c r="AC48" s="233"/>
      <c r="AD48" s="233"/>
      <c r="AE48" s="233"/>
      <c r="AF48" s="233"/>
      <c r="AG48" s="233"/>
      <c r="AH48" s="233"/>
      <c r="AI48" s="233"/>
      <c r="AJ48" s="233"/>
      <c r="AK48" s="233"/>
      <c r="AL48" s="233"/>
      <c r="AM48" s="233"/>
      <c r="AN48" s="233"/>
      <c r="AO48" s="233"/>
      <c r="AP48" s="235"/>
      <c r="AQ48" s="233"/>
      <c r="AR48" s="286" t="str">
        <f t="shared" si="5"/>
        <v/>
      </c>
      <c r="AS48" s="233"/>
      <c r="AT48" s="233"/>
      <c r="AU48" s="233"/>
      <c r="AV48" s="233"/>
    </row>
    <row r="49" spans="5:48" s="232" customFormat="1" ht="18.95" customHeight="1">
      <c r="E49" s="233"/>
      <c r="F49" s="233"/>
      <c r="G49" s="550"/>
      <c r="H49" s="233"/>
      <c r="I49" s="552"/>
      <c r="J49" s="233"/>
      <c r="K49" s="233"/>
      <c r="L49" s="233"/>
      <c r="M49" s="233"/>
      <c r="N49" s="233"/>
      <c r="O49" s="233"/>
      <c r="P49" s="233"/>
      <c r="Q49" s="233"/>
      <c r="R49" s="233"/>
      <c r="S49" s="234"/>
      <c r="T49" s="233"/>
      <c r="U49" s="233"/>
      <c r="V49" s="233"/>
      <c r="W49" s="233"/>
      <c r="X49" s="233"/>
      <c r="Y49" s="552"/>
      <c r="Z49" s="233"/>
      <c r="AA49" s="233"/>
      <c r="AB49" s="233"/>
      <c r="AC49" s="233"/>
      <c r="AD49" s="233"/>
      <c r="AE49" s="233"/>
      <c r="AF49" s="233"/>
      <c r="AG49" s="233"/>
      <c r="AH49" s="233"/>
      <c r="AI49" s="233"/>
      <c r="AJ49" s="233"/>
      <c r="AK49" s="233"/>
      <c r="AL49" s="233"/>
      <c r="AM49" s="233"/>
      <c r="AN49" s="233"/>
      <c r="AO49" s="233"/>
      <c r="AP49" s="235"/>
      <c r="AQ49" s="233"/>
      <c r="AR49" s="286" t="str">
        <f t="shared" si="5"/>
        <v/>
      </c>
      <c r="AS49" s="233"/>
      <c r="AT49" s="233"/>
      <c r="AU49" s="233"/>
      <c r="AV49" s="233"/>
    </row>
    <row r="50" spans="5:48" s="232" customFormat="1" ht="18.95" customHeight="1">
      <c r="E50" s="233"/>
      <c r="F50" s="233"/>
      <c r="G50" s="550"/>
      <c r="H50" s="233"/>
      <c r="I50" s="552"/>
      <c r="J50" s="233"/>
      <c r="K50" s="233"/>
      <c r="L50" s="233"/>
      <c r="M50" s="233"/>
      <c r="N50" s="233"/>
      <c r="O50" s="233"/>
      <c r="P50" s="233"/>
      <c r="Q50" s="233"/>
      <c r="R50" s="233"/>
      <c r="S50" s="234"/>
      <c r="T50" s="233"/>
      <c r="U50" s="233"/>
      <c r="V50" s="233"/>
      <c r="W50" s="233"/>
      <c r="X50" s="233"/>
      <c r="Y50" s="552"/>
      <c r="Z50" s="233"/>
      <c r="AA50" s="233"/>
      <c r="AB50" s="233"/>
      <c r="AC50" s="233"/>
      <c r="AD50" s="233"/>
      <c r="AE50" s="233"/>
      <c r="AF50" s="233"/>
      <c r="AG50" s="233"/>
      <c r="AH50" s="233"/>
      <c r="AI50" s="233"/>
      <c r="AJ50" s="233"/>
      <c r="AK50" s="233"/>
      <c r="AL50" s="233"/>
      <c r="AM50" s="233"/>
      <c r="AN50" s="233"/>
      <c r="AO50" s="233"/>
      <c r="AP50" s="235"/>
      <c r="AQ50" s="233"/>
      <c r="AR50" s="286" t="str">
        <f t="shared" si="5"/>
        <v/>
      </c>
      <c r="AS50" s="233"/>
      <c r="AT50" s="233"/>
      <c r="AU50" s="233"/>
      <c r="AV50" s="233"/>
    </row>
    <row r="51" spans="5:48" s="232" customFormat="1" ht="18.95" customHeight="1">
      <c r="E51" s="233"/>
      <c r="F51" s="233"/>
      <c r="G51" s="550"/>
      <c r="H51" s="233"/>
      <c r="I51" s="552"/>
      <c r="J51" s="233"/>
      <c r="K51" s="233"/>
      <c r="L51" s="233"/>
      <c r="M51" s="233"/>
      <c r="N51" s="233"/>
      <c r="O51" s="233"/>
      <c r="P51" s="233"/>
      <c r="Q51" s="233"/>
      <c r="R51" s="233"/>
      <c r="S51" s="234"/>
      <c r="T51" s="233"/>
      <c r="U51" s="233"/>
      <c r="V51" s="233"/>
      <c r="W51" s="233"/>
      <c r="X51" s="233"/>
      <c r="Y51" s="552"/>
      <c r="Z51" s="233"/>
      <c r="AA51" s="233"/>
      <c r="AB51" s="233"/>
      <c r="AC51" s="233"/>
      <c r="AD51" s="233"/>
      <c r="AE51" s="233"/>
      <c r="AF51" s="233"/>
      <c r="AG51" s="233"/>
      <c r="AH51" s="233"/>
      <c r="AI51" s="233"/>
      <c r="AJ51" s="233"/>
      <c r="AK51" s="233"/>
      <c r="AL51" s="233"/>
      <c r="AM51" s="233"/>
      <c r="AN51" s="233"/>
      <c r="AO51" s="233"/>
      <c r="AP51" s="235"/>
      <c r="AQ51" s="233"/>
      <c r="AR51" s="286" t="str">
        <f t="shared" si="5"/>
        <v/>
      </c>
      <c r="AS51" s="233"/>
      <c r="AT51" s="233"/>
      <c r="AU51" s="233"/>
      <c r="AV51" s="233"/>
    </row>
    <row r="52" spans="5:48" s="232" customFormat="1" ht="18.95" customHeight="1">
      <c r="E52" s="233"/>
      <c r="F52" s="233"/>
      <c r="G52" s="550"/>
      <c r="H52" s="233"/>
      <c r="I52" s="552"/>
      <c r="J52" s="233"/>
      <c r="K52" s="233"/>
      <c r="L52" s="233"/>
      <c r="M52" s="233"/>
      <c r="N52" s="233"/>
      <c r="O52" s="233"/>
      <c r="P52" s="233"/>
      <c r="Q52" s="233"/>
      <c r="R52" s="233"/>
      <c r="S52" s="234"/>
      <c r="T52" s="233"/>
      <c r="U52" s="233"/>
      <c r="V52" s="233"/>
      <c r="W52" s="233"/>
      <c r="X52" s="233"/>
      <c r="Y52" s="552"/>
      <c r="Z52" s="233"/>
      <c r="AA52" s="233"/>
      <c r="AB52" s="233"/>
      <c r="AC52" s="233"/>
      <c r="AD52" s="233"/>
      <c r="AE52" s="233"/>
      <c r="AF52" s="233"/>
      <c r="AG52" s="233"/>
      <c r="AH52" s="233"/>
      <c r="AI52" s="233"/>
      <c r="AJ52" s="233"/>
      <c r="AK52" s="233"/>
      <c r="AL52" s="233"/>
      <c r="AM52" s="233"/>
      <c r="AN52" s="233"/>
      <c r="AO52" s="233"/>
      <c r="AP52" s="235"/>
      <c r="AQ52" s="233"/>
      <c r="AR52" s="286" t="str">
        <f t="shared" ref="AR52:AR83" si="6">IF(OR(AQ52="a",AQ52="b",AQ52="c"),MIN(I52,Y52),IF(AH52="d",SUM(J52,Z52),IF(AQ52="e",I52+Y52,IF(AP52="f","Draw",""))))</f>
        <v/>
      </c>
      <c r="AS52" s="233"/>
      <c r="AT52" s="233"/>
      <c r="AU52" s="233"/>
      <c r="AV52" s="233"/>
    </row>
    <row r="53" spans="5:48" s="232" customFormat="1" ht="18.95" customHeight="1">
      <c r="E53" s="233"/>
      <c r="F53" s="233"/>
      <c r="G53" s="550"/>
      <c r="H53" s="233"/>
      <c r="I53" s="552"/>
      <c r="J53" s="233"/>
      <c r="K53" s="233"/>
      <c r="L53" s="233"/>
      <c r="M53" s="233"/>
      <c r="N53" s="233"/>
      <c r="O53" s="233"/>
      <c r="P53" s="233"/>
      <c r="Q53" s="233"/>
      <c r="R53" s="233"/>
      <c r="S53" s="234"/>
      <c r="T53" s="233"/>
      <c r="U53" s="233"/>
      <c r="V53" s="233"/>
      <c r="W53" s="233"/>
      <c r="X53" s="233"/>
      <c r="Y53" s="552"/>
      <c r="Z53" s="233"/>
      <c r="AA53" s="233"/>
      <c r="AB53" s="233"/>
      <c r="AC53" s="233"/>
      <c r="AD53" s="233"/>
      <c r="AE53" s="233"/>
      <c r="AF53" s="233"/>
      <c r="AG53" s="233"/>
      <c r="AH53" s="233"/>
      <c r="AI53" s="233"/>
      <c r="AJ53" s="233"/>
      <c r="AK53" s="233"/>
      <c r="AL53" s="233"/>
      <c r="AM53" s="233"/>
      <c r="AN53" s="233"/>
      <c r="AO53" s="233"/>
      <c r="AP53" s="235"/>
      <c r="AQ53" s="233"/>
      <c r="AR53" s="286" t="str">
        <f t="shared" si="6"/>
        <v/>
      </c>
      <c r="AS53" s="233"/>
      <c r="AT53" s="233"/>
      <c r="AU53" s="233"/>
      <c r="AV53" s="233"/>
    </row>
    <row r="54" spans="5:48" s="232" customFormat="1" ht="18.95" customHeight="1">
      <c r="E54" s="233"/>
      <c r="F54" s="233"/>
      <c r="G54" s="550"/>
      <c r="H54" s="233"/>
      <c r="I54" s="552"/>
      <c r="J54" s="233"/>
      <c r="K54" s="233"/>
      <c r="L54" s="233"/>
      <c r="M54" s="233"/>
      <c r="N54" s="233"/>
      <c r="O54" s="233"/>
      <c r="P54" s="233"/>
      <c r="Q54" s="233"/>
      <c r="R54" s="233"/>
      <c r="S54" s="234"/>
      <c r="T54" s="233"/>
      <c r="U54" s="233"/>
      <c r="V54" s="233"/>
      <c r="W54" s="233"/>
      <c r="X54" s="233"/>
      <c r="Y54" s="552"/>
      <c r="Z54" s="233"/>
      <c r="AA54" s="233"/>
      <c r="AB54" s="233"/>
      <c r="AC54" s="233"/>
      <c r="AD54" s="233"/>
      <c r="AE54" s="233"/>
      <c r="AF54" s="233"/>
      <c r="AG54" s="233"/>
      <c r="AH54" s="233"/>
      <c r="AI54" s="233"/>
      <c r="AJ54" s="233"/>
      <c r="AK54" s="233"/>
      <c r="AL54" s="233"/>
      <c r="AM54" s="233"/>
      <c r="AN54" s="233"/>
      <c r="AO54" s="233"/>
      <c r="AP54" s="235"/>
      <c r="AQ54" s="233"/>
      <c r="AR54" s="286" t="str">
        <f t="shared" si="6"/>
        <v/>
      </c>
      <c r="AS54" s="233"/>
      <c r="AT54" s="233"/>
      <c r="AU54" s="233"/>
      <c r="AV54" s="233"/>
    </row>
    <row r="55" spans="5:48" s="232" customFormat="1" ht="18.95" customHeight="1">
      <c r="E55" s="233"/>
      <c r="F55" s="233"/>
      <c r="G55" s="550"/>
      <c r="H55" s="233"/>
      <c r="I55" s="552"/>
      <c r="J55" s="233"/>
      <c r="K55" s="233"/>
      <c r="L55" s="233"/>
      <c r="M55" s="233"/>
      <c r="N55" s="233"/>
      <c r="O55" s="233"/>
      <c r="P55" s="233"/>
      <c r="Q55" s="233"/>
      <c r="R55" s="233"/>
      <c r="S55" s="234"/>
      <c r="T55" s="233"/>
      <c r="U55" s="233"/>
      <c r="V55" s="233"/>
      <c r="W55" s="233"/>
      <c r="X55" s="233"/>
      <c r="Y55" s="552"/>
      <c r="Z55" s="233"/>
      <c r="AA55" s="233"/>
      <c r="AB55" s="233"/>
      <c r="AC55" s="233"/>
      <c r="AD55" s="233"/>
      <c r="AE55" s="233"/>
      <c r="AF55" s="233"/>
      <c r="AG55" s="233"/>
      <c r="AH55" s="233"/>
      <c r="AI55" s="233"/>
      <c r="AJ55" s="233"/>
      <c r="AK55" s="233"/>
      <c r="AL55" s="233"/>
      <c r="AM55" s="233"/>
      <c r="AN55" s="233"/>
      <c r="AO55" s="233"/>
      <c r="AP55" s="235"/>
      <c r="AQ55" s="233"/>
      <c r="AR55" s="286" t="str">
        <f t="shared" si="6"/>
        <v/>
      </c>
      <c r="AS55" s="233"/>
      <c r="AT55" s="233"/>
      <c r="AU55" s="233"/>
      <c r="AV55" s="233"/>
    </row>
    <row r="56" spans="5:48" s="232" customFormat="1" ht="18.95" customHeight="1">
      <c r="E56" s="233"/>
      <c r="F56" s="233"/>
      <c r="G56" s="550"/>
      <c r="H56" s="233"/>
      <c r="I56" s="552"/>
      <c r="J56" s="233"/>
      <c r="K56" s="233"/>
      <c r="L56" s="233"/>
      <c r="M56" s="233"/>
      <c r="N56" s="233"/>
      <c r="O56" s="233"/>
      <c r="P56" s="233"/>
      <c r="Q56" s="233"/>
      <c r="R56" s="233"/>
      <c r="S56" s="234"/>
      <c r="T56" s="233"/>
      <c r="U56" s="233"/>
      <c r="V56" s="233"/>
      <c r="W56" s="233"/>
      <c r="X56" s="233"/>
      <c r="Y56" s="552"/>
      <c r="Z56" s="233"/>
      <c r="AA56" s="233"/>
      <c r="AB56" s="233"/>
      <c r="AC56" s="233"/>
      <c r="AD56" s="233"/>
      <c r="AE56" s="233"/>
      <c r="AF56" s="233"/>
      <c r="AG56" s="233"/>
      <c r="AH56" s="233"/>
      <c r="AI56" s="233"/>
      <c r="AJ56" s="233"/>
      <c r="AK56" s="233"/>
      <c r="AL56" s="233"/>
      <c r="AM56" s="233"/>
      <c r="AN56" s="233"/>
      <c r="AO56" s="233"/>
      <c r="AP56" s="235"/>
      <c r="AQ56" s="233"/>
      <c r="AR56" s="286" t="str">
        <f t="shared" si="6"/>
        <v/>
      </c>
      <c r="AS56" s="233"/>
      <c r="AT56" s="233"/>
      <c r="AU56" s="233"/>
      <c r="AV56" s="233"/>
    </row>
    <row r="57" spans="5:48" s="232" customFormat="1" ht="18.95" customHeight="1">
      <c r="E57" s="233"/>
      <c r="F57" s="233"/>
      <c r="G57" s="550"/>
      <c r="H57" s="233"/>
      <c r="I57" s="552"/>
      <c r="J57" s="233"/>
      <c r="K57" s="233"/>
      <c r="L57" s="233"/>
      <c r="M57" s="233"/>
      <c r="N57" s="233"/>
      <c r="O57" s="233"/>
      <c r="P57" s="233"/>
      <c r="Q57" s="233"/>
      <c r="R57" s="233"/>
      <c r="S57" s="234"/>
      <c r="T57" s="233"/>
      <c r="U57" s="233"/>
      <c r="V57" s="233"/>
      <c r="W57" s="233"/>
      <c r="X57" s="233"/>
      <c r="Y57" s="552"/>
      <c r="Z57" s="233"/>
      <c r="AA57" s="233"/>
      <c r="AB57" s="233"/>
      <c r="AC57" s="233"/>
      <c r="AD57" s="233"/>
      <c r="AE57" s="233"/>
      <c r="AF57" s="233"/>
      <c r="AG57" s="233"/>
      <c r="AH57" s="233"/>
      <c r="AI57" s="233"/>
      <c r="AJ57" s="233"/>
      <c r="AK57" s="233"/>
      <c r="AL57" s="233"/>
      <c r="AM57" s="233"/>
      <c r="AN57" s="233"/>
      <c r="AO57" s="233"/>
      <c r="AP57" s="235"/>
      <c r="AQ57" s="233"/>
      <c r="AR57" s="286" t="str">
        <f t="shared" si="6"/>
        <v/>
      </c>
      <c r="AS57" s="233"/>
      <c r="AT57" s="233"/>
      <c r="AU57" s="233"/>
      <c r="AV57" s="233"/>
    </row>
    <row r="58" spans="5:48" s="232" customFormat="1" ht="18.95" customHeight="1">
      <c r="E58" s="233"/>
      <c r="F58" s="233"/>
      <c r="G58" s="550"/>
      <c r="H58" s="233"/>
      <c r="I58" s="552"/>
      <c r="J58" s="233"/>
      <c r="K58" s="233"/>
      <c r="L58" s="233"/>
      <c r="M58" s="233"/>
      <c r="N58" s="233"/>
      <c r="O58" s="233"/>
      <c r="P58" s="233"/>
      <c r="Q58" s="233"/>
      <c r="R58" s="233"/>
      <c r="S58" s="234"/>
      <c r="T58" s="233"/>
      <c r="U58" s="233"/>
      <c r="V58" s="233"/>
      <c r="W58" s="233"/>
      <c r="X58" s="233"/>
      <c r="Y58" s="552"/>
      <c r="Z58" s="233"/>
      <c r="AA58" s="233"/>
      <c r="AB58" s="233"/>
      <c r="AC58" s="233"/>
      <c r="AD58" s="233"/>
      <c r="AE58" s="233"/>
      <c r="AF58" s="233"/>
      <c r="AG58" s="233"/>
      <c r="AH58" s="233"/>
      <c r="AI58" s="233"/>
      <c r="AJ58" s="233"/>
      <c r="AK58" s="233"/>
      <c r="AL58" s="233"/>
      <c r="AM58" s="233"/>
      <c r="AN58" s="233"/>
      <c r="AO58" s="233"/>
      <c r="AP58" s="235"/>
      <c r="AQ58" s="233"/>
      <c r="AR58" s="286" t="str">
        <f t="shared" si="6"/>
        <v/>
      </c>
      <c r="AS58" s="233"/>
      <c r="AT58" s="233"/>
      <c r="AU58" s="233"/>
      <c r="AV58" s="233"/>
    </row>
    <row r="59" spans="5:48" s="232" customFormat="1" ht="18.95" customHeight="1">
      <c r="E59" s="233"/>
      <c r="F59" s="233"/>
      <c r="G59" s="550"/>
      <c r="H59" s="233"/>
      <c r="I59" s="552"/>
      <c r="J59" s="233"/>
      <c r="K59" s="233"/>
      <c r="L59" s="233"/>
      <c r="M59" s="233"/>
      <c r="N59" s="233"/>
      <c r="O59" s="233"/>
      <c r="P59" s="233"/>
      <c r="Q59" s="233"/>
      <c r="R59" s="233"/>
      <c r="S59" s="234"/>
      <c r="T59" s="233"/>
      <c r="U59" s="233"/>
      <c r="V59" s="233"/>
      <c r="W59" s="233"/>
      <c r="X59" s="233"/>
      <c r="Y59" s="552"/>
      <c r="Z59" s="233"/>
      <c r="AA59" s="233"/>
      <c r="AB59" s="233"/>
      <c r="AC59" s="233"/>
      <c r="AD59" s="233"/>
      <c r="AE59" s="233"/>
      <c r="AF59" s="233"/>
      <c r="AG59" s="233"/>
      <c r="AH59" s="233"/>
      <c r="AI59" s="233"/>
      <c r="AJ59" s="233"/>
      <c r="AK59" s="233"/>
      <c r="AL59" s="233"/>
      <c r="AM59" s="233"/>
      <c r="AN59" s="233"/>
      <c r="AO59" s="233"/>
      <c r="AP59" s="235"/>
      <c r="AQ59" s="233"/>
      <c r="AR59" s="286" t="str">
        <f t="shared" si="6"/>
        <v/>
      </c>
      <c r="AS59" s="233"/>
      <c r="AT59" s="233"/>
      <c r="AU59" s="233"/>
      <c r="AV59" s="233"/>
    </row>
    <row r="60" spans="5:48" ht="18.95" customHeight="1">
      <c r="E60" s="54"/>
      <c r="F60" s="54"/>
      <c r="G60" s="1073"/>
      <c r="J60" s="54"/>
      <c r="K60" s="54"/>
      <c r="L60" s="54"/>
      <c r="M60" s="54"/>
      <c r="N60" s="54"/>
      <c r="O60" s="54"/>
      <c r="P60" s="54"/>
      <c r="Q60" s="54"/>
      <c r="R60" s="54"/>
      <c r="S60" s="236"/>
      <c r="T60" s="54"/>
      <c r="U60" s="54"/>
      <c r="V60" s="54"/>
      <c r="W60" s="54"/>
      <c r="X60" s="54"/>
      <c r="Z60" s="54"/>
      <c r="AA60" s="54"/>
      <c r="AB60" s="54"/>
      <c r="AC60" s="54"/>
      <c r="AD60" s="54"/>
      <c r="AE60" s="54"/>
      <c r="AF60" s="54"/>
      <c r="AG60" s="54"/>
      <c r="AH60" s="54"/>
      <c r="AI60" s="54"/>
      <c r="AJ60" s="54"/>
      <c r="AK60" s="54"/>
      <c r="AL60" s="54"/>
      <c r="AM60" s="54"/>
      <c r="AN60" s="54"/>
      <c r="AO60" s="54"/>
      <c r="AQ60" s="54"/>
      <c r="AR60" s="287" t="str">
        <f t="shared" si="6"/>
        <v/>
      </c>
      <c r="AS60" s="54"/>
      <c r="AT60" s="54"/>
      <c r="AU60" s="54"/>
      <c r="AV60" s="54"/>
    </row>
    <row r="61" spans="5:48" ht="18.95" customHeight="1">
      <c r="E61" s="54"/>
      <c r="F61" s="54"/>
      <c r="G61" s="1073"/>
      <c r="J61" s="54"/>
      <c r="K61" s="54"/>
      <c r="L61" s="54"/>
      <c r="M61" s="54"/>
      <c r="N61" s="54"/>
      <c r="O61" s="54"/>
      <c r="P61" s="54"/>
      <c r="Q61" s="54"/>
      <c r="R61" s="54"/>
      <c r="S61" s="236"/>
      <c r="T61" s="54"/>
      <c r="U61" s="54"/>
      <c r="V61" s="54"/>
      <c r="W61" s="54"/>
      <c r="X61" s="54"/>
      <c r="Z61" s="54"/>
      <c r="AA61" s="54"/>
      <c r="AB61" s="54"/>
      <c r="AC61" s="54"/>
      <c r="AD61" s="54"/>
      <c r="AE61" s="54"/>
      <c r="AF61" s="54"/>
      <c r="AG61" s="54"/>
      <c r="AH61" s="54"/>
      <c r="AI61" s="54"/>
      <c r="AJ61" s="54"/>
      <c r="AK61" s="54"/>
      <c r="AL61" s="54"/>
      <c r="AM61" s="54"/>
      <c r="AN61" s="54"/>
      <c r="AO61" s="54"/>
      <c r="AQ61" s="54"/>
      <c r="AR61" s="287" t="str">
        <f t="shared" si="6"/>
        <v/>
      </c>
      <c r="AS61" s="54"/>
      <c r="AT61" s="54"/>
      <c r="AU61" s="54"/>
      <c r="AV61" s="54"/>
    </row>
    <row r="62" spans="5:48" ht="18.95" customHeight="1">
      <c r="E62" s="54"/>
      <c r="F62" s="54"/>
      <c r="G62" s="1073"/>
      <c r="J62" s="54"/>
      <c r="K62" s="54"/>
      <c r="L62" s="54"/>
      <c r="M62" s="54"/>
      <c r="N62" s="54"/>
      <c r="O62" s="54"/>
      <c r="P62" s="54"/>
      <c r="Q62" s="54"/>
      <c r="R62" s="54"/>
      <c r="S62" s="236"/>
      <c r="T62" s="54"/>
      <c r="U62" s="54"/>
      <c r="V62" s="54"/>
      <c r="W62" s="54"/>
      <c r="X62" s="54"/>
      <c r="Z62" s="54"/>
      <c r="AA62" s="54"/>
      <c r="AB62" s="54"/>
      <c r="AC62" s="54"/>
      <c r="AD62" s="54"/>
      <c r="AE62" s="54"/>
      <c r="AF62" s="54"/>
      <c r="AG62" s="54"/>
      <c r="AH62" s="54"/>
      <c r="AI62" s="54"/>
      <c r="AJ62" s="54"/>
      <c r="AK62" s="54"/>
      <c r="AL62" s="54"/>
      <c r="AM62" s="54"/>
      <c r="AN62" s="54"/>
      <c r="AO62" s="54"/>
      <c r="AQ62" s="54"/>
      <c r="AR62" s="287" t="str">
        <f t="shared" si="6"/>
        <v/>
      </c>
      <c r="AS62" s="54"/>
      <c r="AT62" s="54"/>
      <c r="AU62" s="54"/>
      <c r="AV62" s="54"/>
    </row>
    <row r="63" spans="5:48" ht="18.95" customHeight="1">
      <c r="E63" s="54"/>
      <c r="F63" s="54"/>
      <c r="G63" s="1073"/>
      <c r="J63" s="54"/>
      <c r="K63" s="54"/>
      <c r="L63" s="54"/>
      <c r="M63" s="54"/>
      <c r="N63" s="54"/>
      <c r="O63" s="54"/>
      <c r="P63" s="54"/>
      <c r="Q63" s="54"/>
      <c r="R63" s="54"/>
      <c r="S63" s="236"/>
      <c r="T63" s="54"/>
      <c r="U63" s="54"/>
      <c r="V63" s="54"/>
      <c r="W63" s="54"/>
      <c r="X63" s="54"/>
      <c r="Z63" s="54"/>
      <c r="AA63" s="54"/>
      <c r="AB63" s="54"/>
      <c r="AC63" s="54"/>
      <c r="AD63" s="54"/>
      <c r="AE63" s="54"/>
      <c r="AF63" s="54"/>
      <c r="AG63" s="54"/>
      <c r="AH63" s="54"/>
      <c r="AI63" s="54"/>
      <c r="AJ63" s="54"/>
      <c r="AK63" s="54"/>
      <c r="AL63" s="54"/>
      <c r="AM63" s="54"/>
      <c r="AN63" s="54"/>
      <c r="AO63" s="54"/>
      <c r="AQ63" s="54"/>
      <c r="AR63" s="287" t="str">
        <f t="shared" si="6"/>
        <v/>
      </c>
      <c r="AS63" s="54"/>
      <c r="AT63" s="54"/>
      <c r="AU63" s="54"/>
      <c r="AV63" s="54"/>
    </row>
    <row r="64" spans="5:48" ht="18.95" customHeight="1">
      <c r="E64" s="54"/>
      <c r="F64" s="54"/>
      <c r="G64" s="1073"/>
      <c r="J64" s="54"/>
      <c r="K64" s="54"/>
      <c r="L64" s="54"/>
      <c r="M64" s="54"/>
      <c r="N64" s="54"/>
      <c r="O64" s="54"/>
      <c r="P64" s="54"/>
      <c r="Q64" s="54"/>
      <c r="R64" s="54"/>
      <c r="S64" s="236"/>
      <c r="T64" s="54"/>
      <c r="U64" s="54"/>
      <c r="V64" s="54"/>
      <c r="W64" s="54"/>
      <c r="X64" s="54"/>
      <c r="Z64" s="54"/>
      <c r="AA64" s="54"/>
      <c r="AB64" s="54"/>
      <c r="AC64" s="54"/>
      <c r="AD64" s="54"/>
      <c r="AE64" s="54"/>
      <c r="AF64" s="54"/>
      <c r="AG64" s="54"/>
      <c r="AH64" s="54"/>
      <c r="AI64" s="54"/>
      <c r="AJ64" s="54"/>
      <c r="AK64" s="54"/>
      <c r="AL64" s="54"/>
      <c r="AM64" s="54"/>
      <c r="AN64" s="54"/>
      <c r="AO64" s="54"/>
      <c r="AQ64" s="54"/>
      <c r="AR64" s="287" t="str">
        <f t="shared" si="6"/>
        <v/>
      </c>
      <c r="AS64" s="54"/>
      <c r="AT64" s="54"/>
      <c r="AU64" s="54"/>
      <c r="AV64" s="54"/>
    </row>
    <row r="65" spans="5:48" ht="18.95" customHeight="1">
      <c r="E65" s="54"/>
      <c r="F65" s="54"/>
      <c r="G65" s="1073"/>
      <c r="J65" s="54"/>
      <c r="K65" s="54"/>
      <c r="L65" s="54"/>
      <c r="M65" s="54"/>
      <c r="N65" s="54"/>
      <c r="O65" s="54"/>
      <c r="P65" s="54"/>
      <c r="Q65" s="54"/>
      <c r="R65" s="54"/>
      <c r="S65" s="236"/>
      <c r="T65" s="54"/>
      <c r="U65" s="54"/>
      <c r="V65" s="54"/>
      <c r="W65" s="54"/>
      <c r="X65" s="54"/>
      <c r="Z65" s="54"/>
      <c r="AA65" s="54"/>
      <c r="AB65" s="54"/>
      <c r="AC65" s="54"/>
      <c r="AD65" s="54"/>
      <c r="AE65" s="54"/>
      <c r="AF65" s="54"/>
      <c r="AG65" s="54"/>
      <c r="AH65" s="54"/>
      <c r="AI65" s="54"/>
      <c r="AJ65" s="54"/>
      <c r="AK65" s="54"/>
      <c r="AL65" s="54"/>
      <c r="AM65" s="54"/>
      <c r="AN65" s="54"/>
      <c r="AO65" s="54"/>
      <c r="AQ65" s="54"/>
      <c r="AR65" s="287" t="str">
        <f t="shared" si="6"/>
        <v/>
      </c>
      <c r="AS65" s="54"/>
      <c r="AT65" s="54"/>
      <c r="AU65" s="54"/>
      <c r="AV65" s="54"/>
    </row>
    <row r="66" spans="5:48" ht="18.95" customHeight="1">
      <c r="E66" s="54"/>
      <c r="F66" s="54"/>
      <c r="G66" s="1073"/>
      <c r="J66" s="54"/>
      <c r="K66" s="54"/>
      <c r="L66" s="54"/>
      <c r="M66" s="54"/>
      <c r="N66" s="54"/>
      <c r="O66" s="54"/>
      <c r="P66" s="54"/>
      <c r="Q66" s="54"/>
      <c r="R66" s="54"/>
      <c r="S66" s="236"/>
      <c r="T66" s="54"/>
      <c r="U66" s="54"/>
      <c r="V66" s="54"/>
      <c r="W66" s="54"/>
      <c r="X66" s="54"/>
      <c r="Z66" s="54"/>
      <c r="AA66" s="54"/>
      <c r="AB66" s="54"/>
      <c r="AC66" s="54"/>
      <c r="AD66" s="54"/>
      <c r="AE66" s="54"/>
      <c r="AF66" s="54"/>
      <c r="AG66" s="54"/>
      <c r="AH66" s="54"/>
      <c r="AI66" s="54"/>
      <c r="AJ66" s="54"/>
      <c r="AK66" s="54"/>
      <c r="AL66" s="54"/>
      <c r="AM66" s="54"/>
      <c r="AN66" s="54"/>
      <c r="AO66" s="54"/>
      <c r="AQ66" s="54"/>
      <c r="AR66" s="287" t="str">
        <f t="shared" si="6"/>
        <v/>
      </c>
      <c r="AS66" s="54"/>
      <c r="AT66" s="54"/>
      <c r="AU66" s="54"/>
      <c r="AV66" s="54"/>
    </row>
    <row r="67" spans="5:48" ht="18.95" customHeight="1">
      <c r="E67" s="54"/>
      <c r="F67" s="54"/>
      <c r="G67" s="1073"/>
      <c r="J67" s="54"/>
      <c r="K67" s="54"/>
      <c r="L67" s="54"/>
      <c r="M67" s="54"/>
      <c r="N67" s="54"/>
      <c r="O67" s="54"/>
      <c r="P67" s="54"/>
      <c r="Q67" s="54"/>
      <c r="R67" s="54"/>
      <c r="S67" s="236"/>
      <c r="T67" s="54"/>
      <c r="U67" s="54"/>
      <c r="V67" s="54"/>
      <c r="W67" s="54"/>
      <c r="X67" s="54"/>
      <c r="Z67" s="54"/>
      <c r="AA67" s="54"/>
      <c r="AB67" s="54"/>
      <c r="AC67" s="54"/>
      <c r="AD67" s="54"/>
      <c r="AE67" s="54"/>
      <c r="AF67" s="54"/>
      <c r="AG67" s="54"/>
      <c r="AH67" s="54"/>
      <c r="AI67" s="54"/>
      <c r="AJ67" s="54"/>
      <c r="AK67" s="54"/>
      <c r="AL67" s="54"/>
      <c r="AM67" s="54"/>
      <c r="AN67" s="54"/>
      <c r="AO67" s="54"/>
      <c r="AQ67" s="54"/>
      <c r="AR67" s="287" t="str">
        <f t="shared" si="6"/>
        <v/>
      </c>
      <c r="AS67" s="54"/>
      <c r="AT67" s="54"/>
      <c r="AU67" s="54"/>
      <c r="AV67" s="54"/>
    </row>
    <row r="68" spans="5:48" ht="18.95" customHeight="1">
      <c r="E68" s="54"/>
      <c r="F68" s="54"/>
      <c r="G68" s="1073"/>
      <c r="J68" s="54"/>
      <c r="K68" s="54"/>
      <c r="L68" s="54"/>
      <c r="M68" s="54"/>
      <c r="N68" s="54"/>
      <c r="O68" s="54"/>
      <c r="P68" s="54"/>
      <c r="Q68" s="54"/>
      <c r="R68" s="54"/>
      <c r="S68" s="236"/>
      <c r="T68" s="54"/>
      <c r="U68" s="54"/>
      <c r="V68" s="54"/>
      <c r="W68" s="54"/>
      <c r="X68" s="54"/>
      <c r="Z68" s="54"/>
      <c r="AA68" s="54"/>
      <c r="AB68" s="54"/>
      <c r="AC68" s="54"/>
      <c r="AD68" s="54"/>
      <c r="AE68" s="54"/>
      <c r="AF68" s="54"/>
      <c r="AG68" s="54"/>
      <c r="AH68" s="54"/>
      <c r="AI68" s="54"/>
      <c r="AJ68" s="54"/>
      <c r="AK68" s="54"/>
      <c r="AL68" s="54"/>
      <c r="AM68" s="54"/>
      <c r="AN68" s="54"/>
      <c r="AO68" s="54"/>
      <c r="AQ68" s="54"/>
      <c r="AR68" s="287" t="str">
        <f t="shared" si="6"/>
        <v/>
      </c>
      <c r="AS68" s="54"/>
      <c r="AT68" s="54"/>
      <c r="AU68" s="54"/>
      <c r="AV68" s="54"/>
    </row>
    <row r="69" spans="5:48" ht="18.95" customHeight="1">
      <c r="E69" s="54"/>
      <c r="F69" s="54"/>
      <c r="G69" s="1073"/>
      <c r="J69" s="54"/>
      <c r="K69" s="54"/>
      <c r="L69" s="54"/>
      <c r="M69" s="54"/>
      <c r="N69" s="54"/>
      <c r="O69" s="54"/>
      <c r="P69" s="54"/>
      <c r="Q69" s="54"/>
      <c r="R69" s="54"/>
      <c r="S69" s="236"/>
      <c r="T69" s="54"/>
      <c r="U69" s="54"/>
      <c r="V69" s="54"/>
      <c r="W69" s="54"/>
      <c r="X69" s="54"/>
      <c r="Z69" s="54"/>
      <c r="AA69" s="54"/>
      <c r="AB69" s="54"/>
      <c r="AC69" s="54"/>
      <c r="AD69" s="54"/>
      <c r="AE69" s="54"/>
      <c r="AF69" s="54"/>
      <c r="AG69" s="54"/>
      <c r="AH69" s="54"/>
      <c r="AI69" s="54"/>
      <c r="AJ69" s="54"/>
      <c r="AK69" s="54"/>
      <c r="AL69" s="54"/>
      <c r="AM69" s="54"/>
      <c r="AN69" s="54"/>
      <c r="AO69" s="54"/>
      <c r="AQ69" s="54"/>
      <c r="AR69" s="287" t="str">
        <f t="shared" si="6"/>
        <v/>
      </c>
      <c r="AS69" s="54"/>
      <c r="AT69" s="54"/>
      <c r="AU69" s="54"/>
      <c r="AV69" s="54"/>
    </row>
    <row r="70" spans="5:48" ht="18.95" customHeight="1">
      <c r="E70" s="54"/>
      <c r="F70" s="54"/>
      <c r="G70" s="1073"/>
      <c r="J70" s="54"/>
      <c r="K70" s="54"/>
      <c r="L70" s="54"/>
      <c r="M70" s="54"/>
      <c r="N70" s="54"/>
      <c r="O70" s="54"/>
      <c r="P70" s="54"/>
      <c r="Q70" s="54"/>
      <c r="R70" s="54"/>
      <c r="S70" s="236"/>
      <c r="T70" s="54"/>
      <c r="U70" s="54"/>
      <c r="V70" s="54"/>
      <c r="W70" s="54"/>
      <c r="X70" s="54"/>
      <c r="Z70" s="54"/>
      <c r="AA70" s="54"/>
      <c r="AB70" s="54"/>
      <c r="AC70" s="54"/>
      <c r="AD70" s="54"/>
      <c r="AE70" s="54"/>
      <c r="AF70" s="54"/>
      <c r="AG70" s="54"/>
      <c r="AH70" s="54"/>
      <c r="AI70" s="54"/>
      <c r="AJ70" s="54"/>
      <c r="AK70" s="54"/>
      <c r="AL70" s="54"/>
      <c r="AM70" s="54"/>
      <c r="AN70" s="54"/>
      <c r="AO70" s="54"/>
      <c r="AQ70" s="54"/>
      <c r="AR70" s="287" t="str">
        <f t="shared" si="6"/>
        <v/>
      </c>
      <c r="AS70" s="54"/>
      <c r="AT70" s="54"/>
      <c r="AU70" s="54"/>
      <c r="AV70" s="54"/>
    </row>
    <row r="71" spans="5:48" ht="18.95" customHeight="1">
      <c r="E71" s="54"/>
      <c r="F71" s="54"/>
      <c r="G71" s="1073"/>
      <c r="J71" s="54"/>
      <c r="K71" s="54"/>
      <c r="L71" s="54"/>
      <c r="M71" s="54"/>
      <c r="N71" s="54"/>
      <c r="O71" s="54"/>
      <c r="P71" s="54"/>
      <c r="Q71" s="54"/>
      <c r="R71" s="54"/>
      <c r="S71" s="236"/>
      <c r="T71" s="54"/>
      <c r="U71" s="54"/>
      <c r="V71" s="54"/>
      <c r="W71" s="54"/>
      <c r="X71" s="54"/>
      <c r="Z71" s="54"/>
      <c r="AA71" s="54"/>
      <c r="AB71" s="54"/>
      <c r="AC71" s="54"/>
      <c r="AD71" s="54"/>
      <c r="AE71" s="54"/>
      <c r="AF71" s="54"/>
      <c r="AG71" s="54"/>
      <c r="AH71" s="54"/>
      <c r="AI71" s="54"/>
      <c r="AJ71" s="54"/>
      <c r="AK71" s="54"/>
      <c r="AL71" s="54"/>
      <c r="AM71" s="54"/>
      <c r="AN71" s="54"/>
      <c r="AO71" s="54"/>
      <c r="AQ71" s="54"/>
      <c r="AR71" s="287" t="str">
        <f t="shared" si="6"/>
        <v/>
      </c>
      <c r="AS71" s="54"/>
      <c r="AT71" s="54"/>
      <c r="AU71" s="54"/>
      <c r="AV71" s="54"/>
    </row>
    <row r="72" spans="5:48" ht="18.95" customHeight="1">
      <c r="E72" s="54"/>
      <c r="F72" s="54"/>
      <c r="G72" s="1073"/>
      <c r="J72" s="54"/>
      <c r="K72" s="54"/>
      <c r="L72" s="54"/>
      <c r="M72" s="54"/>
      <c r="N72" s="54"/>
      <c r="O72" s="54"/>
      <c r="P72" s="54"/>
      <c r="Q72" s="54"/>
      <c r="R72" s="54"/>
      <c r="S72" s="236"/>
      <c r="T72" s="54"/>
      <c r="U72" s="54"/>
      <c r="V72" s="54"/>
      <c r="W72" s="54"/>
      <c r="X72" s="54"/>
      <c r="Z72" s="54"/>
      <c r="AA72" s="54"/>
      <c r="AB72" s="54"/>
      <c r="AC72" s="54"/>
      <c r="AD72" s="54"/>
      <c r="AE72" s="54"/>
      <c r="AF72" s="54"/>
      <c r="AG72" s="54"/>
      <c r="AH72" s="54"/>
      <c r="AI72" s="54"/>
      <c r="AJ72" s="54"/>
      <c r="AK72" s="54"/>
      <c r="AL72" s="54"/>
      <c r="AM72" s="54"/>
      <c r="AN72" s="54"/>
      <c r="AO72" s="54"/>
      <c r="AQ72" s="54"/>
      <c r="AR72" s="287" t="str">
        <f t="shared" si="6"/>
        <v/>
      </c>
      <c r="AS72" s="54"/>
      <c r="AT72" s="54"/>
      <c r="AU72" s="54"/>
      <c r="AV72" s="54"/>
    </row>
    <row r="73" spans="5:48" ht="18.95" customHeight="1">
      <c r="E73" s="54"/>
      <c r="F73" s="54"/>
      <c r="G73" s="1073"/>
      <c r="J73" s="54"/>
      <c r="K73" s="54"/>
      <c r="L73" s="54"/>
      <c r="M73" s="54"/>
      <c r="N73" s="54"/>
      <c r="O73" s="54"/>
      <c r="P73" s="54"/>
      <c r="Q73" s="54"/>
      <c r="R73" s="54"/>
      <c r="S73" s="236"/>
      <c r="T73" s="54"/>
      <c r="U73" s="54"/>
      <c r="V73" s="54"/>
      <c r="W73" s="54"/>
      <c r="X73" s="54"/>
      <c r="Z73" s="54"/>
      <c r="AA73" s="54"/>
      <c r="AB73" s="54"/>
      <c r="AC73" s="54"/>
      <c r="AD73" s="54"/>
      <c r="AE73" s="54"/>
      <c r="AF73" s="54"/>
      <c r="AG73" s="54"/>
      <c r="AH73" s="54"/>
      <c r="AI73" s="54"/>
      <c r="AJ73" s="54"/>
      <c r="AK73" s="54"/>
      <c r="AL73" s="54"/>
      <c r="AM73" s="54"/>
      <c r="AN73" s="54"/>
      <c r="AO73" s="54"/>
      <c r="AQ73" s="54"/>
      <c r="AR73" s="287" t="str">
        <f t="shared" si="6"/>
        <v/>
      </c>
      <c r="AS73" s="54"/>
      <c r="AT73" s="54"/>
      <c r="AU73" s="54"/>
      <c r="AV73" s="54"/>
    </row>
    <row r="74" spans="5:48" ht="18.95" customHeight="1">
      <c r="E74" s="54"/>
      <c r="F74" s="54"/>
      <c r="G74" s="1073"/>
      <c r="J74" s="54"/>
      <c r="K74" s="54"/>
      <c r="L74" s="54"/>
      <c r="M74" s="54"/>
      <c r="N74" s="54"/>
      <c r="O74" s="54"/>
      <c r="P74" s="54"/>
      <c r="Q74" s="54"/>
      <c r="R74" s="54"/>
      <c r="S74" s="236"/>
      <c r="T74" s="54"/>
      <c r="U74" s="54"/>
      <c r="V74" s="54"/>
      <c r="W74" s="54"/>
      <c r="X74" s="54"/>
      <c r="Z74" s="54"/>
      <c r="AA74" s="54"/>
      <c r="AB74" s="54"/>
      <c r="AC74" s="54"/>
      <c r="AD74" s="54"/>
      <c r="AE74" s="54"/>
      <c r="AF74" s="54"/>
      <c r="AG74" s="54"/>
      <c r="AH74" s="54"/>
      <c r="AI74" s="54"/>
      <c r="AJ74" s="54"/>
      <c r="AK74" s="54"/>
      <c r="AL74" s="54"/>
      <c r="AM74" s="54"/>
      <c r="AN74" s="54"/>
      <c r="AO74" s="54"/>
      <c r="AQ74" s="54"/>
      <c r="AR74" s="287" t="str">
        <f t="shared" si="6"/>
        <v/>
      </c>
      <c r="AS74" s="54"/>
      <c r="AT74" s="54"/>
      <c r="AU74" s="54"/>
      <c r="AV74" s="54"/>
    </row>
    <row r="75" spans="5:48" ht="18.95" customHeight="1">
      <c r="E75" s="54"/>
      <c r="F75" s="54"/>
      <c r="G75" s="1073"/>
      <c r="J75" s="54"/>
      <c r="K75" s="54"/>
      <c r="L75" s="54"/>
      <c r="M75" s="54"/>
      <c r="N75" s="54"/>
      <c r="O75" s="54"/>
      <c r="P75" s="54"/>
      <c r="Q75" s="54"/>
      <c r="R75" s="54"/>
      <c r="S75" s="236"/>
      <c r="T75" s="54"/>
      <c r="U75" s="54"/>
      <c r="V75" s="54"/>
      <c r="W75" s="54"/>
      <c r="X75" s="54"/>
      <c r="Z75" s="54"/>
      <c r="AA75" s="54"/>
      <c r="AB75" s="54"/>
      <c r="AC75" s="54"/>
      <c r="AD75" s="54"/>
      <c r="AE75" s="54"/>
      <c r="AF75" s="54"/>
      <c r="AG75" s="54"/>
      <c r="AH75" s="54"/>
      <c r="AI75" s="54"/>
      <c r="AJ75" s="54"/>
      <c r="AK75" s="54"/>
      <c r="AL75" s="54"/>
      <c r="AM75" s="54"/>
      <c r="AN75" s="54"/>
      <c r="AO75" s="54"/>
      <c r="AQ75" s="54"/>
      <c r="AR75" s="287" t="str">
        <f t="shared" si="6"/>
        <v/>
      </c>
      <c r="AS75" s="54"/>
      <c r="AT75" s="54"/>
      <c r="AU75" s="54"/>
      <c r="AV75" s="54"/>
    </row>
    <row r="76" spans="5:48" ht="18.95" customHeight="1">
      <c r="E76" s="54"/>
      <c r="F76" s="54"/>
      <c r="G76" s="1073"/>
      <c r="J76" s="54"/>
      <c r="K76" s="54"/>
      <c r="L76" s="54"/>
      <c r="M76" s="54"/>
      <c r="N76" s="54"/>
      <c r="O76" s="54"/>
      <c r="P76" s="54"/>
      <c r="Q76" s="54"/>
      <c r="R76" s="54"/>
      <c r="S76" s="236"/>
      <c r="T76" s="54"/>
      <c r="U76" s="54"/>
      <c r="V76" s="54"/>
      <c r="W76" s="54"/>
      <c r="X76" s="54"/>
      <c r="Z76" s="54"/>
      <c r="AA76" s="54"/>
      <c r="AB76" s="54"/>
      <c r="AC76" s="54"/>
      <c r="AD76" s="54"/>
      <c r="AE76" s="54"/>
      <c r="AF76" s="54"/>
      <c r="AG76" s="54"/>
      <c r="AH76" s="54"/>
      <c r="AI76" s="54"/>
      <c r="AJ76" s="54"/>
      <c r="AK76" s="54"/>
      <c r="AL76" s="54"/>
      <c r="AM76" s="54"/>
      <c r="AN76" s="54"/>
      <c r="AO76" s="54"/>
      <c r="AQ76" s="54"/>
      <c r="AR76" s="287" t="str">
        <f t="shared" si="6"/>
        <v/>
      </c>
      <c r="AS76" s="54"/>
      <c r="AT76" s="54"/>
      <c r="AU76" s="54"/>
      <c r="AV76" s="54"/>
    </row>
    <row r="77" spans="5:48" ht="18.95" customHeight="1">
      <c r="E77" s="54"/>
      <c r="F77" s="54"/>
      <c r="G77" s="1073"/>
      <c r="J77" s="54"/>
      <c r="K77" s="54"/>
      <c r="L77" s="54"/>
      <c r="M77" s="54"/>
      <c r="N77" s="54"/>
      <c r="O77" s="54"/>
      <c r="P77" s="54"/>
      <c r="Q77" s="54"/>
      <c r="R77" s="54"/>
      <c r="S77" s="236"/>
      <c r="T77" s="54"/>
      <c r="U77" s="54"/>
      <c r="V77" s="54"/>
      <c r="W77" s="54"/>
      <c r="X77" s="54"/>
      <c r="Z77" s="54"/>
      <c r="AA77" s="54"/>
      <c r="AB77" s="54"/>
      <c r="AC77" s="54"/>
      <c r="AD77" s="54"/>
      <c r="AE77" s="54"/>
      <c r="AF77" s="54"/>
      <c r="AG77" s="54"/>
      <c r="AH77" s="54"/>
      <c r="AI77" s="54"/>
      <c r="AJ77" s="54"/>
      <c r="AK77" s="54"/>
      <c r="AL77" s="54"/>
      <c r="AM77" s="54"/>
      <c r="AN77" s="54"/>
      <c r="AO77" s="54"/>
      <c r="AQ77" s="54"/>
      <c r="AR77" s="287" t="str">
        <f t="shared" si="6"/>
        <v/>
      </c>
      <c r="AS77" s="54"/>
      <c r="AT77" s="54"/>
      <c r="AU77" s="54"/>
      <c r="AV77" s="54"/>
    </row>
    <row r="78" spans="5:48" ht="18.95" customHeight="1">
      <c r="E78" s="54"/>
      <c r="F78" s="54"/>
      <c r="G78" s="1073"/>
      <c r="J78" s="54"/>
      <c r="K78" s="54"/>
      <c r="L78" s="54"/>
      <c r="M78" s="54"/>
      <c r="N78" s="54"/>
      <c r="O78" s="54"/>
      <c r="P78" s="54"/>
      <c r="Q78" s="54"/>
      <c r="R78" s="54"/>
      <c r="S78" s="236"/>
      <c r="T78" s="54"/>
      <c r="U78" s="54"/>
      <c r="V78" s="54"/>
      <c r="W78" s="54"/>
      <c r="X78" s="54"/>
      <c r="Z78" s="54"/>
      <c r="AA78" s="54"/>
      <c r="AB78" s="54"/>
      <c r="AC78" s="54"/>
      <c r="AD78" s="54"/>
      <c r="AE78" s="54"/>
      <c r="AF78" s="54"/>
      <c r="AG78" s="54"/>
      <c r="AH78" s="54"/>
      <c r="AI78" s="54"/>
      <c r="AJ78" s="54"/>
      <c r="AK78" s="54"/>
      <c r="AL78" s="54"/>
      <c r="AM78" s="54"/>
      <c r="AN78" s="54"/>
      <c r="AO78" s="54"/>
      <c r="AQ78" s="54"/>
      <c r="AR78" s="287" t="str">
        <f t="shared" si="6"/>
        <v/>
      </c>
      <c r="AS78" s="54"/>
      <c r="AT78" s="54"/>
      <c r="AU78" s="54"/>
      <c r="AV78" s="54"/>
    </row>
    <row r="79" spans="5:48" ht="18.95" customHeight="1">
      <c r="E79" s="54"/>
      <c r="F79" s="54"/>
      <c r="G79" s="1073"/>
      <c r="J79" s="54"/>
      <c r="K79" s="54"/>
      <c r="L79" s="54"/>
      <c r="M79" s="54"/>
      <c r="N79" s="54"/>
      <c r="O79" s="54"/>
      <c r="P79" s="54"/>
      <c r="Q79" s="54"/>
      <c r="R79" s="54"/>
      <c r="S79" s="236"/>
      <c r="T79" s="54"/>
      <c r="U79" s="54"/>
      <c r="V79" s="54"/>
      <c r="W79" s="54"/>
      <c r="X79" s="54"/>
      <c r="Z79" s="54"/>
      <c r="AA79" s="54"/>
      <c r="AB79" s="54"/>
      <c r="AC79" s="54"/>
      <c r="AD79" s="54"/>
      <c r="AE79" s="54"/>
      <c r="AF79" s="54"/>
      <c r="AG79" s="54"/>
      <c r="AH79" s="54"/>
      <c r="AI79" s="54"/>
      <c r="AJ79" s="54"/>
      <c r="AK79" s="54"/>
      <c r="AL79" s="54"/>
      <c r="AM79" s="54"/>
      <c r="AN79" s="54"/>
      <c r="AO79" s="54"/>
      <c r="AQ79" s="54"/>
      <c r="AR79" s="287" t="str">
        <f t="shared" si="6"/>
        <v/>
      </c>
      <c r="AS79" s="54"/>
      <c r="AT79" s="54"/>
      <c r="AU79" s="54"/>
      <c r="AV79" s="54"/>
    </row>
    <row r="80" spans="5:48" ht="18.95" customHeight="1">
      <c r="E80" s="54"/>
      <c r="F80" s="54"/>
      <c r="G80" s="1073"/>
      <c r="J80" s="54"/>
      <c r="K80" s="54"/>
      <c r="L80" s="54"/>
      <c r="M80" s="54"/>
      <c r="N80" s="54"/>
      <c r="O80" s="54"/>
      <c r="P80" s="54"/>
      <c r="Q80" s="54"/>
      <c r="R80" s="54"/>
      <c r="S80" s="236"/>
      <c r="T80" s="54"/>
      <c r="U80" s="54"/>
      <c r="V80" s="54"/>
      <c r="W80" s="54"/>
      <c r="X80" s="54"/>
      <c r="Z80" s="54"/>
      <c r="AA80" s="54"/>
      <c r="AB80" s="54"/>
      <c r="AC80" s="54"/>
      <c r="AD80" s="54"/>
      <c r="AE80" s="54"/>
      <c r="AF80" s="54"/>
      <c r="AG80" s="54"/>
      <c r="AH80" s="54"/>
      <c r="AI80" s="54"/>
      <c r="AJ80" s="54"/>
      <c r="AK80" s="54"/>
      <c r="AL80" s="54"/>
      <c r="AM80" s="54"/>
      <c r="AN80" s="54"/>
      <c r="AO80" s="54"/>
      <c r="AQ80" s="54"/>
      <c r="AR80" s="287" t="str">
        <f t="shared" si="6"/>
        <v/>
      </c>
      <c r="AS80" s="54"/>
      <c r="AT80" s="54"/>
      <c r="AU80" s="54"/>
      <c r="AV80" s="54"/>
    </row>
    <row r="81" spans="5:48" ht="18.95" customHeight="1">
      <c r="E81" s="54"/>
      <c r="F81" s="54"/>
      <c r="G81" s="1073"/>
      <c r="J81" s="54"/>
      <c r="K81" s="54"/>
      <c r="L81" s="54"/>
      <c r="M81" s="54"/>
      <c r="N81" s="54"/>
      <c r="O81" s="54"/>
      <c r="P81" s="54"/>
      <c r="Q81" s="54"/>
      <c r="R81" s="54"/>
      <c r="S81" s="236"/>
      <c r="T81" s="54"/>
      <c r="U81" s="54"/>
      <c r="V81" s="54"/>
      <c r="W81" s="54"/>
      <c r="X81" s="54"/>
      <c r="Z81" s="54"/>
      <c r="AA81" s="54"/>
      <c r="AB81" s="54"/>
      <c r="AC81" s="54"/>
      <c r="AD81" s="54"/>
      <c r="AE81" s="54"/>
      <c r="AF81" s="54"/>
      <c r="AG81" s="54"/>
      <c r="AH81" s="54"/>
      <c r="AI81" s="54"/>
      <c r="AJ81" s="54"/>
      <c r="AK81" s="54"/>
      <c r="AL81" s="54"/>
      <c r="AM81" s="54"/>
      <c r="AN81" s="54"/>
      <c r="AO81" s="54"/>
      <c r="AQ81" s="54"/>
      <c r="AR81" s="287" t="str">
        <f t="shared" si="6"/>
        <v/>
      </c>
      <c r="AS81" s="54"/>
      <c r="AT81" s="54"/>
      <c r="AU81" s="54"/>
      <c r="AV81" s="54"/>
    </row>
    <row r="82" spans="5:48" ht="18.95" customHeight="1">
      <c r="E82" s="54"/>
      <c r="F82" s="54"/>
      <c r="G82" s="1073"/>
      <c r="J82" s="54"/>
      <c r="K82" s="54"/>
      <c r="L82" s="54"/>
      <c r="M82" s="54"/>
      <c r="N82" s="54"/>
      <c r="O82" s="54"/>
      <c r="P82" s="54"/>
      <c r="Q82" s="54"/>
      <c r="R82" s="54"/>
      <c r="S82" s="236"/>
      <c r="T82" s="54"/>
      <c r="U82" s="54"/>
      <c r="V82" s="54"/>
      <c r="W82" s="54"/>
      <c r="X82" s="54"/>
      <c r="Z82" s="54"/>
      <c r="AA82" s="54"/>
      <c r="AB82" s="54"/>
      <c r="AC82" s="54"/>
      <c r="AD82" s="54"/>
      <c r="AE82" s="54"/>
      <c r="AF82" s="54"/>
      <c r="AG82" s="54"/>
      <c r="AH82" s="54"/>
      <c r="AI82" s="54"/>
      <c r="AJ82" s="54"/>
      <c r="AK82" s="54"/>
      <c r="AL82" s="54"/>
      <c r="AM82" s="54"/>
      <c r="AN82" s="54"/>
      <c r="AO82" s="54"/>
      <c r="AQ82" s="54"/>
      <c r="AR82" s="287" t="str">
        <f t="shared" si="6"/>
        <v/>
      </c>
      <c r="AS82" s="54"/>
      <c r="AT82" s="54"/>
      <c r="AU82" s="54"/>
      <c r="AV82" s="54"/>
    </row>
    <row r="83" spans="5:48" ht="18.95" customHeight="1">
      <c r="E83" s="54"/>
      <c r="F83" s="54"/>
      <c r="G83" s="1073"/>
      <c r="J83" s="54"/>
      <c r="K83" s="54"/>
      <c r="L83" s="54"/>
      <c r="M83" s="54"/>
      <c r="N83" s="54"/>
      <c r="O83" s="54"/>
      <c r="P83" s="54"/>
      <c r="Q83" s="54"/>
      <c r="R83" s="54"/>
      <c r="S83" s="236"/>
      <c r="T83" s="54"/>
      <c r="U83" s="54"/>
      <c r="V83" s="54"/>
      <c r="W83" s="54"/>
      <c r="X83" s="54"/>
      <c r="Z83" s="54"/>
      <c r="AA83" s="54"/>
      <c r="AB83" s="54"/>
      <c r="AC83" s="54"/>
      <c r="AD83" s="54"/>
      <c r="AE83" s="54"/>
      <c r="AF83" s="54"/>
      <c r="AG83" s="54"/>
      <c r="AH83" s="54"/>
      <c r="AI83" s="54"/>
      <c r="AJ83" s="54"/>
      <c r="AK83" s="54"/>
      <c r="AL83" s="54"/>
      <c r="AM83" s="54"/>
      <c r="AN83" s="54"/>
      <c r="AO83" s="54"/>
      <c r="AQ83" s="54"/>
      <c r="AR83" s="287" t="str">
        <f t="shared" si="6"/>
        <v/>
      </c>
      <c r="AS83" s="54"/>
      <c r="AT83" s="54"/>
      <c r="AU83" s="54"/>
      <c r="AV83" s="54"/>
    </row>
    <row r="84" spans="5:48" ht="18.95" customHeight="1">
      <c r="E84" s="54"/>
      <c r="F84" s="54"/>
      <c r="G84" s="1073"/>
      <c r="J84" s="54"/>
      <c r="K84" s="54"/>
      <c r="L84" s="54"/>
      <c r="M84" s="54"/>
      <c r="N84" s="54"/>
      <c r="O84" s="54"/>
      <c r="P84" s="54"/>
      <c r="Q84" s="54"/>
      <c r="R84" s="54"/>
      <c r="S84" s="236"/>
      <c r="T84" s="54"/>
      <c r="U84" s="54"/>
      <c r="V84" s="54"/>
      <c r="W84" s="54"/>
      <c r="X84" s="54"/>
      <c r="Z84" s="54"/>
      <c r="AA84" s="54"/>
      <c r="AB84" s="54"/>
      <c r="AC84" s="54"/>
      <c r="AD84" s="54"/>
      <c r="AE84" s="54"/>
      <c r="AF84" s="54"/>
      <c r="AG84" s="54"/>
      <c r="AH84" s="54"/>
      <c r="AI84" s="54"/>
      <c r="AJ84" s="54"/>
      <c r="AK84" s="54"/>
      <c r="AL84" s="54"/>
      <c r="AM84" s="54"/>
      <c r="AN84" s="54"/>
      <c r="AO84" s="54"/>
      <c r="AQ84" s="54"/>
      <c r="AR84" s="287" t="str">
        <f t="shared" ref="AR84:AR115" si="7">IF(OR(AQ84="a",AQ84="b",AQ84="c"),MIN(I84,Y84),IF(AH84="d",SUM(J84,Z84),IF(AQ84="e",I84+Y84,IF(AP84="f","Draw",""))))</f>
        <v/>
      </c>
      <c r="AS84" s="54"/>
      <c r="AT84" s="54"/>
      <c r="AU84" s="54"/>
      <c r="AV84" s="54"/>
    </row>
    <row r="85" spans="5:48" ht="18.95" customHeight="1">
      <c r="E85" s="54"/>
      <c r="F85" s="54"/>
      <c r="G85" s="1073"/>
      <c r="J85" s="54"/>
      <c r="K85" s="54"/>
      <c r="L85" s="54"/>
      <c r="M85" s="54"/>
      <c r="N85" s="54"/>
      <c r="O85" s="54"/>
      <c r="P85" s="54"/>
      <c r="Q85" s="54"/>
      <c r="R85" s="54"/>
      <c r="S85" s="236"/>
      <c r="T85" s="54"/>
      <c r="U85" s="54"/>
      <c r="V85" s="54"/>
      <c r="W85" s="54"/>
      <c r="X85" s="54"/>
      <c r="Z85" s="54"/>
      <c r="AA85" s="54"/>
      <c r="AB85" s="54"/>
      <c r="AC85" s="54"/>
      <c r="AD85" s="54"/>
      <c r="AE85" s="54"/>
      <c r="AF85" s="54"/>
      <c r="AG85" s="54"/>
      <c r="AH85" s="54"/>
      <c r="AI85" s="54"/>
      <c r="AJ85" s="54"/>
      <c r="AK85" s="54"/>
      <c r="AL85" s="54"/>
      <c r="AM85" s="54"/>
      <c r="AN85" s="54"/>
      <c r="AO85" s="54"/>
      <c r="AQ85" s="54"/>
      <c r="AR85" s="287" t="str">
        <f t="shared" si="7"/>
        <v/>
      </c>
      <c r="AS85" s="54"/>
      <c r="AT85" s="54"/>
      <c r="AU85" s="54"/>
      <c r="AV85" s="54"/>
    </row>
    <row r="86" spans="5:48" ht="18.95" customHeight="1">
      <c r="E86" s="54"/>
      <c r="F86" s="54"/>
      <c r="G86" s="1073"/>
      <c r="J86" s="54"/>
      <c r="K86" s="54"/>
      <c r="L86" s="54"/>
      <c r="M86" s="54"/>
      <c r="N86" s="54"/>
      <c r="O86" s="54"/>
      <c r="P86" s="54"/>
      <c r="Q86" s="54"/>
      <c r="R86" s="54"/>
      <c r="S86" s="236"/>
      <c r="T86" s="54"/>
      <c r="U86" s="54"/>
      <c r="V86" s="54"/>
      <c r="W86" s="54"/>
      <c r="X86" s="54"/>
      <c r="Z86" s="54"/>
      <c r="AA86" s="54"/>
      <c r="AB86" s="54"/>
      <c r="AC86" s="54"/>
      <c r="AD86" s="54"/>
      <c r="AE86" s="54"/>
      <c r="AF86" s="54"/>
      <c r="AG86" s="54"/>
      <c r="AH86" s="54"/>
      <c r="AI86" s="54"/>
      <c r="AJ86" s="54"/>
      <c r="AK86" s="54"/>
      <c r="AL86" s="54"/>
      <c r="AM86" s="54"/>
      <c r="AN86" s="54"/>
      <c r="AO86" s="54"/>
      <c r="AQ86" s="54"/>
      <c r="AR86" s="287" t="str">
        <f t="shared" si="7"/>
        <v/>
      </c>
      <c r="AS86" s="54"/>
      <c r="AT86" s="54"/>
      <c r="AU86" s="54"/>
      <c r="AV86" s="54"/>
    </row>
    <row r="87" spans="5:48" ht="18.95" customHeight="1">
      <c r="E87" s="54"/>
      <c r="F87" s="54"/>
      <c r="G87" s="1073"/>
      <c r="J87" s="54"/>
      <c r="K87" s="54"/>
      <c r="L87" s="54"/>
      <c r="M87" s="54"/>
      <c r="N87" s="54"/>
      <c r="O87" s="54"/>
      <c r="P87" s="54"/>
      <c r="Q87" s="54"/>
      <c r="R87" s="54"/>
      <c r="S87" s="236"/>
      <c r="T87" s="54"/>
      <c r="U87" s="54"/>
      <c r="V87" s="54"/>
      <c r="W87" s="54"/>
      <c r="X87" s="54"/>
      <c r="Z87" s="54"/>
      <c r="AA87" s="54"/>
      <c r="AB87" s="54"/>
      <c r="AC87" s="54"/>
      <c r="AD87" s="54"/>
      <c r="AE87" s="54"/>
      <c r="AF87" s="54"/>
      <c r="AG87" s="54"/>
      <c r="AH87" s="54"/>
      <c r="AI87" s="54"/>
      <c r="AJ87" s="54"/>
      <c r="AK87" s="54"/>
      <c r="AL87" s="54"/>
      <c r="AM87" s="54"/>
      <c r="AN87" s="54"/>
      <c r="AO87" s="54"/>
      <c r="AQ87" s="54"/>
      <c r="AR87" s="287" t="str">
        <f t="shared" si="7"/>
        <v/>
      </c>
      <c r="AS87" s="54"/>
      <c r="AT87" s="54"/>
      <c r="AU87" s="54"/>
      <c r="AV87" s="54"/>
    </row>
    <row r="88" spans="5:48" ht="18.95" customHeight="1">
      <c r="E88" s="54"/>
      <c r="F88" s="54"/>
      <c r="G88" s="1073"/>
      <c r="J88" s="54"/>
      <c r="K88" s="54"/>
      <c r="L88" s="54"/>
      <c r="M88" s="54"/>
      <c r="N88" s="54"/>
      <c r="O88" s="54"/>
      <c r="P88" s="54"/>
      <c r="Q88" s="54"/>
      <c r="R88" s="54"/>
      <c r="S88" s="236"/>
      <c r="T88" s="54"/>
      <c r="U88" s="54"/>
      <c r="V88" s="54"/>
      <c r="W88" s="54"/>
      <c r="X88" s="54"/>
      <c r="Z88" s="54"/>
      <c r="AA88" s="54"/>
      <c r="AB88" s="54"/>
      <c r="AC88" s="54"/>
      <c r="AD88" s="54"/>
      <c r="AE88" s="54"/>
      <c r="AF88" s="54"/>
      <c r="AG88" s="54"/>
      <c r="AH88" s="54"/>
      <c r="AI88" s="54"/>
      <c r="AJ88" s="54"/>
      <c r="AK88" s="54"/>
      <c r="AL88" s="54"/>
      <c r="AM88" s="54"/>
      <c r="AN88" s="54"/>
      <c r="AO88" s="54"/>
      <c r="AQ88" s="54"/>
      <c r="AR88" s="287" t="str">
        <f t="shared" si="7"/>
        <v/>
      </c>
      <c r="AS88" s="54"/>
      <c r="AT88" s="54"/>
      <c r="AU88" s="54"/>
      <c r="AV88" s="54"/>
    </row>
    <row r="89" spans="5:48" ht="18.95" customHeight="1">
      <c r="E89" s="54"/>
      <c r="F89" s="54"/>
      <c r="G89" s="1073"/>
      <c r="J89" s="54"/>
      <c r="K89" s="54"/>
      <c r="L89" s="54"/>
      <c r="M89" s="54"/>
      <c r="N89" s="54"/>
      <c r="O89" s="54"/>
      <c r="P89" s="54"/>
      <c r="Q89" s="54"/>
      <c r="R89" s="54"/>
      <c r="S89" s="236"/>
      <c r="T89" s="54"/>
      <c r="U89" s="54"/>
      <c r="V89" s="54"/>
      <c r="W89" s="54"/>
      <c r="X89" s="54"/>
      <c r="Z89" s="54"/>
      <c r="AA89" s="54"/>
      <c r="AB89" s="54"/>
      <c r="AC89" s="54"/>
      <c r="AD89" s="54"/>
      <c r="AE89" s="54"/>
      <c r="AF89" s="54"/>
      <c r="AG89" s="54"/>
      <c r="AH89" s="54"/>
      <c r="AI89" s="54"/>
      <c r="AJ89" s="54"/>
      <c r="AK89" s="54"/>
      <c r="AL89" s="54"/>
      <c r="AM89" s="54"/>
      <c r="AN89" s="54"/>
      <c r="AO89" s="54"/>
      <c r="AQ89" s="54"/>
      <c r="AR89" s="287" t="str">
        <f t="shared" si="7"/>
        <v/>
      </c>
      <c r="AS89" s="54"/>
      <c r="AT89" s="54"/>
      <c r="AU89" s="54"/>
      <c r="AV89" s="54"/>
    </row>
    <row r="90" spans="5:48" ht="18.95" customHeight="1">
      <c r="E90" s="54"/>
      <c r="F90" s="54"/>
      <c r="G90" s="1073"/>
      <c r="J90" s="54"/>
      <c r="K90" s="54"/>
      <c r="L90" s="54"/>
      <c r="M90" s="54"/>
      <c r="N90" s="54"/>
      <c r="O90" s="54"/>
      <c r="P90" s="54"/>
      <c r="Q90" s="54"/>
      <c r="R90" s="54"/>
      <c r="S90" s="236"/>
      <c r="T90" s="54"/>
      <c r="U90" s="54"/>
      <c r="V90" s="54"/>
      <c r="W90" s="54"/>
      <c r="X90" s="54"/>
      <c r="Z90" s="54"/>
      <c r="AA90" s="54"/>
      <c r="AB90" s="54"/>
      <c r="AC90" s="54"/>
      <c r="AD90" s="54"/>
      <c r="AE90" s="54"/>
      <c r="AF90" s="54"/>
      <c r="AG90" s="54"/>
      <c r="AH90" s="54"/>
      <c r="AI90" s="54"/>
      <c r="AJ90" s="54"/>
      <c r="AK90" s="54"/>
      <c r="AL90" s="54"/>
      <c r="AM90" s="54"/>
      <c r="AN90" s="54"/>
      <c r="AO90" s="54"/>
      <c r="AQ90" s="54"/>
      <c r="AR90" s="287" t="str">
        <f t="shared" si="7"/>
        <v/>
      </c>
      <c r="AS90" s="54"/>
      <c r="AT90" s="54"/>
      <c r="AU90" s="54"/>
      <c r="AV90" s="54"/>
    </row>
    <row r="91" spans="5:48" ht="18.95" customHeight="1">
      <c r="E91" s="54"/>
      <c r="F91" s="54"/>
      <c r="G91" s="1073"/>
      <c r="J91" s="54"/>
      <c r="K91" s="54"/>
      <c r="L91" s="54"/>
      <c r="M91" s="54"/>
      <c r="N91" s="54"/>
      <c r="O91" s="54"/>
      <c r="P91" s="54"/>
      <c r="Q91" s="54"/>
      <c r="R91" s="54"/>
      <c r="S91" s="236"/>
      <c r="T91" s="54"/>
      <c r="U91" s="54"/>
      <c r="V91" s="54"/>
      <c r="W91" s="54"/>
      <c r="X91" s="54"/>
      <c r="Z91" s="54"/>
      <c r="AA91" s="54"/>
      <c r="AB91" s="54"/>
      <c r="AC91" s="54"/>
      <c r="AD91" s="54"/>
      <c r="AE91" s="54"/>
      <c r="AF91" s="54"/>
      <c r="AG91" s="54"/>
      <c r="AH91" s="54"/>
      <c r="AI91" s="54"/>
      <c r="AJ91" s="54"/>
      <c r="AK91" s="54"/>
      <c r="AL91" s="54"/>
      <c r="AM91" s="54"/>
      <c r="AN91" s="54"/>
      <c r="AO91" s="54"/>
      <c r="AQ91" s="54"/>
      <c r="AR91" s="287" t="str">
        <f t="shared" si="7"/>
        <v/>
      </c>
      <c r="AS91" s="54"/>
      <c r="AT91" s="54"/>
      <c r="AU91" s="54"/>
      <c r="AV91" s="54"/>
    </row>
    <row r="92" spans="5:48" ht="18.95" customHeight="1">
      <c r="E92" s="54"/>
      <c r="F92" s="54"/>
      <c r="G92" s="1073"/>
      <c r="J92" s="54"/>
      <c r="K92" s="54"/>
      <c r="L92" s="54"/>
      <c r="M92" s="54"/>
      <c r="N92" s="54"/>
      <c r="O92" s="54"/>
      <c r="P92" s="54"/>
      <c r="Q92" s="54"/>
      <c r="R92" s="54"/>
      <c r="S92" s="236"/>
      <c r="T92" s="54"/>
      <c r="U92" s="54"/>
      <c r="V92" s="54"/>
      <c r="W92" s="54"/>
      <c r="X92" s="54"/>
      <c r="Z92" s="54"/>
      <c r="AA92" s="54"/>
      <c r="AB92" s="54"/>
      <c r="AC92" s="54"/>
      <c r="AD92" s="54"/>
      <c r="AE92" s="54"/>
      <c r="AF92" s="54"/>
      <c r="AG92" s="54"/>
      <c r="AH92" s="54"/>
      <c r="AI92" s="54"/>
      <c r="AJ92" s="54"/>
      <c r="AK92" s="54"/>
      <c r="AL92" s="54"/>
      <c r="AM92" s="54"/>
      <c r="AN92" s="54"/>
      <c r="AO92" s="54"/>
      <c r="AQ92" s="54"/>
      <c r="AR92" s="287" t="str">
        <f t="shared" si="7"/>
        <v/>
      </c>
      <c r="AS92" s="54"/>
      <c r="AT92" s="54"/>
      <c r="AU92" s="54"/>
      <c r="AV92" s="54"/>
    </row>
    <row r="93" spans="5:48" ht="18.95" customHeight="1">
      <c r="E93" s="54"/>
      <c r="F93" s="54"/>
      <c r="G93" s="1073"/>
      <c r="J93" s="54"/>
      <c r="K93" s="54"/>
      <c r="L93" s="54"/>
      <c r="M93" s="54"/>
      <c r="N93" s="54"/>
      <c r="O93" s="54"/>
      <c r="P93" s="54"/>
      <c r="Q93" s="54"/>
      <c r="R93" s="54"/>
      <c r="S93" s="236"/>
      <c r="T93" s="54"/>
      <c r="U93" s="54"/>
      <c r="V93" s="54"/>
      <c r="W93" s="54"/>
      <c r="X93" s="54"/>
      <c r="Z93" s="54"/>
      <c r="AA93" s="54"/>
      <c r="AB93" s="54"/>
      <c r="AC93" s="54"/>
      <c r="AD93" s="54"/>
      <c r="AE93" s="54"/>
      <c r="AF93" s="54"/>
      <c r="AG93" s="54"/>
      <c r="AH93" s="54"/>
      <c r="AI93" s="54"/>
      <c r="AJ93" s="54"/>
      <c r="AK93" s="54"/>
      <c r="AL93" s="54"/>
      <c r="AM93" s="54"/>
      <c r="AN93" s="54"/>
      <c r="AO93" s="54"/>
      <c r="AQ93" s="54"/>
      <c r="AR93" s="287" t="str">
        <f t="shared" si="7"/>
        <v/>
      </c>
      <c r="AS93" s="54"/>
      <c r="AT93" s="54"/>
      <c r="AU93" s="54"/>
      <c r="AV93" s="54"/>
    </row>
    <row r="94" spans="5:48" ht="18.95" customHeight="1">
      <c r="E94" s="54"/>
      <c r="F94" s="54"/>
      <c r="G94" s="1073"/>
      <c r="J94" s="54"/>
      <c r="K94" s="54"/>
      <c r="L94" s="54"/>
      <c r="M94" s="54"/>
      <c r="N94" s="54"/>
      <c r="O94" s="54"/>
      <c r="P94" s="54"/>
      <c r="Q94" s="54"/>
      <c r="R94" s="54"/>
      <c r="S94" s="236"/>
      <c r="T94" s="54"/>
      <c r="U94" s="54"/>
      <c r="V94" s="54"/>
      <c r="W94" s="54"/>
      <c r="X94" s="54"/>
      <c r="Z94" s="54"/>
      <c r="AA94" s="54"/>
      <c r="AB94" s="54"/>
      <c r="AC94" s="54"/>
      <c r="AD94" s="54"/>
      <c r="AE94" s="54"/>
      <c r="AF94" s="54"/>
      <c r="AG94" s="54"/>
      <c r="AH94" s="54"/>
      <c r="AI94" s="54"/>
      <c r="AJ94" s="54"/>
      <c r="AK94" s="54"/>
      <c r="AL94" s="54"/>
      <c r="AM94" s="54"/>
      <c r="AN94" s="54"/>
      <c r="AO94" s="54"/>
      <c r="AQ94" s="54"/>
      <c r="AR94" s="287" t="str">
        <f t="shared" si="7"/>
        <v/>
      </c>
      <c r="AS94" s="54"/>
      <c r="AT94" s="54"/>
      <c r="AU94" s="54"/>
      <c r="AV94" s="54"/>
    </row>
    <row r="95" spans="5:48" ht="18.95" customHeight="1">
      <c r="E95" s="54"/>
      <c r="F95" s="54"/>
      <c r="G95" s="1073"/>
      <c r="J95" s="54"/>
      <c r="K95" s="54"/>
      <c r="L95" s="54"/>
      <c r="M95" s="54"/>
      <c r="N95" s="54"/>
      <c r="O95" s="54"/>
      <c r="P95" s="54"/>
      <c r="Q95" s="54"/>
      <c r="R95" s="54"/>
      <c r="S95" s="236"/>
      <c r="T95" s="54"/>
      <c r="U95" s="54"/>
      <c r="V95" s="54"/>
      <c r="W95" s="54"/>
      <c r="X95" s="54"/>
      <c r="Z95" s="54"/>
      <c r="AA95" s="54"/>
      <c r="AB95" s="54"/>
      <c r="AC95" s="54"/>
      <c r="AD95" s="54"/>
      <c r="AE95" s="54"/>
      <c r="AF95" s="54"/>
      <c r="AG95" s="54"/>
      <c r="AH95" s="54"/>
      <c r="AI95" s="54"/>
      <c r="AJ95" s="54"/>
      <c r="AK95" s="54"/>
      <c r="AL95" s="54"/>
      <c r="AM95" s="54"/>
      <c r="AN95" s="54"/>
      <c r="AO95" s="54"/>
      <c r="AQ95" s="54"/>
      <c r="AR95" s="287" t="str">
        <f t="shared" si="7"/>
        <v/>
      </c>
      <c r="AS95" s="54"/>
      <c r="AT95" s="54"/>
      <c r="AU95" s="54"/>
      <c r="AV95" s="54"/>
    </row>
    <row r="96" spans="5:48">
      <c r="AR96" s="288" t="str">
        <f t="shared" si="7"/>
        <v/>
      </c>
    </row>
    <row r="97" spans="44:44">
      <c r="AR97" s="288" t="str">
        <f t="shared" si="7"/>
        <v/>
      </c>
    </row>
    <row r="98" spans="44:44">
      <c r="AR98" s="288" t="str">
        <f t="shared" si="7"/>
        <v/>
      </c>
    </row>
    <row r="99" spans="44:44">
      <c r="AR99" s="288" t="str">
        <f t="shared" si="7"/>
        <v/>
      </c>
    </row>
    <row r="100" spans="44:44">
      <c r="AR100" s="288" t="str">
        <f t="shared" si="7"/>
        <v/>
      </c>
    </row>
    <row r="101" spans="44:44">
      <c r="AR101" s="288" t="str">
        <f t="shared" si="7"/>
        <v/>
      </c>
    </row>
    <row r="102" spans="44:44">
      <c r="AR102" s="288" t="str">
        <f t="shared" si="7"/>
        <v/>
      </c>
    </row>
    <row r="103" spans="44:44">
      <c r="AR103" s="288" t="str">
        <f t="shared" si="7"/>
        <v/>
      </c>
    </row>
    <row r="104" spans="44:44">
      <c r="AR104" s="288" t="str">
        <f t="shared" si="7"/>
        <v/>
      </c>
    </row>
    <row r="105" spans="44:44">
      <c r="AR105" s="288" t="str">
        <f t="shared" si="7"/>
        <v/>
      </c>
    </row>
    <row r="106" spans="44:44">
      <c r="AR106" s="288" t="str">
        <f t="shared" si="7"/>
        <v/>
      </c>
    </row>
    <row r="107" spans="44:44">
      <c r="AR107" s="288" t="str">
        <f t="shared" si="7"/>
        <v/>
      </c>
    </row>
    <row r="108" spans="44:44">
      <c r="AR108" s="288" t="str">
        <f t="shared" si="7"/>
        <v/>
      </c>
    </row>
    <row r="109" spans="44:44">
      <c r="AR109" s="288" t="str">
        <f t="shared" si="7"/>
        <v/>
      </c>
    </row>
    <row r="110" spans="44:44">
      <c r="AR110" s="288" t="str">
        <f t="shared" si="7"/>
        <v/>
      </c>
    </row>
    <row r="111" spans="44:44">
      <c r="AR111" s="288" t="str">
        <f t="shared" si="7"/>
        <v/>
      </c>
    </row>
    <row r="112" spans="44:44">
      <c r="AR112" s="288" t="str">
        <f t="shared" si="7"/>
        <v/>
      </c>
    </row>
    <row r="113" spans="44:44">
      <c r="AR113" s="288" t="str">
        <f t="shared" si="7"/>
        <v/>
      </c>
    </row>
    <row r="114" spans="44:44">
      <c r="AR114" s="288" t="str">
        <f t="shared" si="7"/>
        <v/>
      </c>
    </row>
    <row r="115" spans="44:44">
      <c r="AR115" s="288" t="str">
        <f t="shared" si="7"/>
        <v/>
      </c>
    </row>
    <row r="116" spans="44:44">
      <c r="AR116" s="288" t="str">
        <f t="shared" ref="AR116:AR127" si="8">IF(OR(AQ116="a",AQ116="b",AQ116="c"),MIN(I116,Y116),IF(AH116="d",SUM(J116,Z116),IF(AQ116="e",I116+Y116,IF(AP116="f","Draw",""))))</f>
        <v/>
      </c>
    </row>
    <row r="117" spans="44:44">
      <c r="AR117" s="288" t="str">
        <f t="shared" si="8"/>
        <v/>
      </c>
    </row>
    <row r="118" spans="44:44">
      <c r="AR118" s="288" t="str">
        <f t="shared" si="8"/>
        <v/>
      </c>
    </row>
    <row r="119" spans="44:44">
      <c r="AR119" s="288" t="str">
        <f t="shared" si="8"/>
        <v/>
      </c>
    </row>
    <row r="120" spans="44:44">
      <c r="AR120" s="288" t="str">
        <f t="shared" si="8"/>
        <v/>
      </c>
    </row>
    <row r="121" spans="44:44">
      <c r="AR121" s="288" t="str">
        <f t="shared" si="8"/>
        <v/>
      </c>
    </row>
    <row r="122" spans="44:44">
      <c r="AR122" s="288" t="str">
        <f t="shared" si="8"/>
        <v/>
      </c>
    </row>
    <row r="123" spans="44:44">
      <c r="AR123" s="288" t="str">
        <f t="shared" si="8"/>
        <v/>
      </c>
    </row>
    <row r="124" spans="44:44">
      <c r="AR124" s="288" t="str">
        <f t="shared" si="8"/>
        <v/>
      </c>
    </row>
    <row r="125" spans="44:44">
      <c r="AR125" s="288" t="str">
        <f t="shared" si="8"/>
        <v/>
      </c>
    </row>
    <row r="126" spans="44:44">
      <c r="AR126" s="288" t="str">
        <f t="shared" si="8"/>
        <v/>
      </c>
    </row>
    <row r="127" spans="44:44">
      <c r="AR127" s="288" t="str">
        <f t="shared" si="8"/>
        <v/>
      </c>
    </row>
  </sheetData>
  <mergeCells count="2">
    <mergeCell ref="B6:J6"/>
    <mergeCell ref="R6:Z6"/>
  </mergeCells>
  <phoneticPr fontId="0" type="noConversion"/>
  <conditionalFormatting sqref="R10:R45 I10:J45 K9:Q45 I8:R13 Y8:AG45">
    <cfRule type="expression" dxfId="405" priority="7" stopIfTrue="1">
      <formula>$AQ8="n"</formula>
    </cfRule>
  </conditionalFormatting>
  <conditionalFormatting sqref="AU8:AU45">
    <cfRule type="expression" dxfId="404" priority="8" stopIfTrue="1">
      <formula>AND(AU8="QD",AP8="MDO")</formula>
    </cfRule>
  </conditionalFormatting>
  <conditionalFormatting sqref="AP8:AP45">
    <cfRule type="expression" dxfId="403" priority="9" stopIfTrue="1">
      <formula>AND($AP8="MDO",$AU8="QD")</formula>
    </cfRule>
  </conditionalFormatting>
  <conditionalFormatting sqref="K9:Q14 AA8:AG14 I12:J14 Y9:Z14 I9:J10">
    <cfRule type="expression" dxfId="402" priority="6" stopIfTrue="1">
      <formula>$AQ8="n"</formula>
    </cfRule>
  </conditionalFormatting>
  <conditionalFormatting sqref="AP8:AP14">
    <cfRule type="expression" dxfId="401" priority="5" stopIfTrue="1">
      <formula>AND($AP8="MDO",$AU8="QD")</formula>
    </cfRule>
  </conditionalFormatting>
  <conditionalFormatting sqref="I8:R14 Y8:AG14">
    <cfRule type="expression" dxfId="400" priority="4" stopIfTrue="1">
      <formula>$AQ8="n"</formula>
    </cfRule>
  </conditionalFormatting>
  <conditionalFormatting sqref="AP8:AP14">
    <cfRule type="expression" dxfId="399" priority="3" stopIfTrue="1">
      <formula>AND($AP8="MDO",$AU8="QD")</formula>
    </cfRule>
  </conditionalFormatting>
  <conditionalFormatting sqref="I8:R14 Y8:AG14">
    <cfRule type="expression" dxfId="398" priority="2" stopIfTrue="1">
      <formula>$AQ8="n"</formula>
    </cfRule>
  </conditionalFormatting>
  <conditionalFormatting sqref="AP8:AP14">
    <cfRule type="expression" dxfId="397" priority="1" stopIfTrue="1">
      <formula>AND($AP8="MDO",$AU8="QD")</formula>
    </cfRule>
  </conditionalFormatting>
  <printOptions horizontalCentered="1"/>
  <pageMargins left="0.35" right="0.35" top="0.39" bottom="0.39" header="0" footer="0"/>
  <pageSetup paperSize="9" orientation="landscape" horizontalDpi="200" verticalDpi="200" r:id="rId1"/>
  <headerFooter alignWithMargins="0"/>
  <rowBreaks count="2" manualBreakCount="2">
    <brk id="27" max="65535" man="1"/>
    <brk id="47" max="65535" man="1"/>
  </rowBreaks>
  <drawing r:id="rId2"/>
  <legacyDrawing r:id="rId3"/>
</worksheet>
</file>

<file path=xl/worksheets/sheet17.xml><?xml version="1.0" encoding="utf-8"?>
<worksheet xmlns="http://schemas.openxmlformats.org/spreadsheetml/2006/main" xmlns:r="http://schemas.openxmlformats.org/officeDocument/2006/relationships">
  <sheetPr codeName="Sheet54">
    <pageSetUpPr fitToPage="1"/>
  </sheetPr>
  <dimension ref="A1:CB81"/>
  <sheetViews>
    <sheetView showGridLines="0" showZeros="0" zoomScale="86" zoomScaleNormal="86" workbookViewId="0">
      <selection activeCell="S15" sqref="S15"/>
    </sheetView>
  </sheetViews>
  <sheetFormatPr defaultRowHeight="12.75"/>
  <cols>
    <col min="1" max="1" width="3.85546875" customWidth="1"/>
    <col min="2" max="2" width="8.140625" customWidth="1"/>
    <col min="3" max="3" width="19.140625" customWidth="1"/>
    <col min="4" max="4" width="17.140625" customWidth="1"/>
    <col min="5" max="5" width="8.28515625" style="40" customWidth="1"/>
    <col min="6" max="8" width="3" style="40" hidden="1" customWidth="1"/>
    <col min="9" max="9" width="6.7109375" style="40" customWidth="1"/>
    <col min="10" max="10" width="6.5703125" style="40" customWidth="1"/>
    <col min="11" max="17" width="6.42578125" style="40" hidden="1" customWidth="1"/>
    <col min="18" max="18" width="6.85546875" style="40" customWidth="1"/>
    <col min="19" max="19" width="19.140625" style="58" customWidth="1"/>
    <col min="20" max="20" width="17.140625" style="40" customWidth="1"/>
    <col min="21" max="21" width="8.28515625" style="40" customWidth="1"/>
    <col min="22" max="22" width="7" style="40" hidden="1" customWidth="1"/>
    <col min="23" max="24" width="4.42578125" style="40" hidden="1" customWidth="1"/>
    <col min="25" max="25" width="6.7109375" style="40" customWidth="1"/>
    <col min="26" max="26" width="6.5703125" style="40" customWidth="1"/>
    <col min="27" max="27" width="5.7109375" style="40" hidden="1" customWidth="1"/>
    <col min="28" max="28" width="4.140625" style="40" hidden="1" customWidth="1"/>
    <col min="29" max="29" width="4.85546875" style="40" hidden="1" customWidth="1"/>
    <col min="30" max="30" width="3.7109375" style="40" hidden="1" customWidth="1"/>
    <col min="31" max="31" width="4.42578125" style="40" hidden="1" customWidth="1"/>
    <col min="32" max="32" width="5.28515625" style="40" hidden="1" customWidth="1"/>
    <col min="33" max="33" width="4.140625" style="40" hidden="1" customWidth="1"/>
    <col min="34" max="34" width="5.140625" style="40" hidden="1" customWidth="1"/>
    <col min="35" max="35" width="4.140625" style="40" hidden="1" customWidth="1"/>
    <col min="36" max="36" width="4" style="40" hidden="1" customWidth="1"/>
    <col min="37" max="37" width="5" style="40" hidden="1" customWidth="1"/>
    <col min="38" max="38" width="4.85546875" style="40" hidden="1" customWidth="1"/>
    <col min="39" max="39" width="4.140625" style="40" hidden="1" customWidth="1"/>
    <col min="40" max="40" width="4.28515625" style="40" hidden="1" customWidth="1"/>
    <col min="41" max="42" width="5" style="40" hidden="1" customWidth="1"/>
    <col min="43" max="43" width="7.5703125" style="40" customWidth="1"/>
    <col min="44" max="44" width="7.140625" style="40" customWidth="1"/>
    <col min="45" max="45" width="9.42578125" style="40" hidden="1" customWidth="1"/>
    <col min="46" max="46" width="4.140625" style="40" hidden="1" customWidth="1"/>
    <col min="47" max="47" width="5.42578125" style="40" hidden="1" customWidth="1"/>
    <col min="48" max="49" width="6.5703125" style="40" customWidth="1"/>
    <col min="50" max="50" width="0.42578125" style="40" hidden="1" customWidth="1"/>
    <col min="51" max="52" width="4" style="40" hidden="1" customWidth="1"/>
    <col min="53" max="54" width="3.85546875" style="40" hidden="1" customWidth="1"/>
    <col min="55" max="55" width="3.42578125" style="40" hidden="1" customWidth="1"/>
    <col min="56" max="56" width="3.7109375" style="40" hidden="1" customWidth="1"/>
    <col min="57" max="57" width="4.28515625" style="40" hidden="1" customWidth="1"/>
    <col min="58" max="58" width="4.140625" style="40" hidden="1" customWidth="1"/>
    <col min="59" max="59" width="5" style="40" hidden="1" customWidth="1"/>
    <col min="60" max="61" width="4.140625" style="40" hidden="1" customWidth="1"/>
    <col min="62" max="62" width="3.7109375" style="40" hidden="1" customWidth="1"/>
    <col min="63" max="65" width="3.85546875" style="40" hidden="1" customWidth="1"/>
    <col min="66" max="66" width="2.85546875" style="40" hidden="1" customWidth="1"/>
    <col min="67" max="67" width="3.28515625" style="40" hidden="1" customWidth="1"/>
    <col min="68" max="68" width="3.7109375" style="40" hidden="1" customWidth="1"/>
    <col min="69" max="69" width="4.7109375" style="601" hidden="1" customWidth="1"/>
    <col min="70" max="70" width="3.85546875" style="583" hidden="1" customWidth="1"/>
    <col min="71" max="71" width="3.7109375" style="583" hidden="1" customWidth="1"/>
    <col min="72" max="72" width="3.42578125" style="601" hidden="1" customWidth="1"/>
    <col min="73" max="73" width="4" customWidth="1"/>
  </cols>
  <sheetData>
    <row r="1" spans="1:80" ht="26.25">
      <c r="A1" s="49">
        <f>'vnos podatkov'!$A$6</f>
        <v>0</v>
      </c>
      <c r="B1" s="49"/>
      <c r="C1" s="50"/>
      <c r="D1" s="50"/>
      <c r="E1" s="51"/>
      <c r="F1" s="51"/>
      <c r="G1" s="51"/>
      <c r="H1" s="51"/>
      <c r="I1" s="51"/>
      <c r="J1" s="365"/>
      <c r="K1" s="365"/>
      <c r="L1" s="365"/>
      <c r="M1" s="365"/>
      <c r="N1" s="365"/>
      <c r="O1" s="365"/>
      <c r="P1" s="365"/>
      <c r="Q1" s="365"/>
      <c r="R1" s="365"/>
      <c r="S1" s="367" t="s">
        <v>390</v>
      </c>
      <c r="T1" s="51"/>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237"/>
      <c r="BC1" s="237"/>
      <c r="BD1" s="52"/>
      <c r="BE1" s="52"/>
      <c r="BF1" s="52"/>
      <c r="BG1" s="52"/>
      <c r="BH1" s="52"/>
      <c r="BI1" s="52"/>
      <c r="BJ1" s="52"/>
      <c r="BK1" s="52"/>
      <c r="BL1" s="52"/>
      <c r="BM1" s="237"/>
      <c r="BN1" s="237"/>
      <c r="BO1" s="52"/>
      <c r="BP1" s="52"/>
      <c r="BQ1" s="582"/>
      <c r="BT1" s="584"/>
    </row>
    <row r="2" spans="1:80" ht="15" thickBot="1">
      <c r="A2" s="941">
        <f>'vnos podatkov'!$A$8</f>
        <v>0</v>
      </c>
      <c r="B2" s="53">
        <f>'vnos podatkov'!$B$8</f>
        <v>0</v>
      </c>
      <c r="C2" s="895">
        <f>'vnos podatkov'!$C$8</f>
        <v>0</v>
      </c>
      <c r="D2" s="46"/>
      <c r="E2" s="657"/>
      <c r="F2" s="221"/>
      <c r="G2" s="221"/>
      <c r="H2" s="221"/>
      <c r="I2" s="221"/>
      <c r="J2" s="655"/>
      <c r="K2" s="221"/>
      <c r="L2" s="221"/>
      <c r="M2" s="221"/>
      <c r="N2" s="221"/>
      <c r="O2" s="221"/>
      <c r="P2" s="221"/>
      <c r="Q2" s="221"/>
      <c r="R2" s="221"/>
      <c r="S2" s="222" t="s">
        <v>206</v>
      </c>
      <c r="T2" s="222"/>
      <c r="U2" s="59"/>
      <c r="V2" s="59"/>
      <c r="W2" s="59"/>
      <c r="X2" s="59"/>
      <c r="Y2" s="59"/>
      <c r="Z2" s="59"/>
      <c r="AA2" s="59"/>
      <c r="AB2" s="59"/>
      <c r="AC2" s="59"/>
      <c r="AD2" s="59"/>
      <c r="AE2" s="59"/>
      <c r="AF2" s="59"/>
      <c r="AG2" s="59"/>
      <c r="AH2" s="59"/>
      <c r="AI2" s="59"/>
      <c r="AJ2" s="59"/>
      <c r="AK2" s="59"/>
      <c r="AL2" s="59"/>
      <c r="AM2" s="59"/>
      <c r="AN2" s="59"/>
      <c r="AO2" s="59"/>
      <c r="AP2" s="59"/>
      <c r="AQ2" s="45"/>
      <c r="AR2" s="59"/>
      <c r="AS2" s="59"/>
      <c r="AT2" s="59"/>
      <c r="AU2" s="59"/>
      <c r="AV2" s="59"/>
      <c r="AW2" s="59"/>
      <c r="AX2" s="59"/>
      <c r="AY2" s="59"/>
      <c r="AZ2" s="59"/>
      <c r="BA2" s="59"/>
      <c r="BB2" s="59"/>
      <c r="BC2" s="59"/>
      <c r="BD2" s="59"/>
      <c r="BE2" s="59"/>
      <c r="BF2" s="59"/>
      <c r="BG2" s="59"/>
      <c r="BH2" s="59"/>
      <c r="BI2" s="59"/>
      <c r="BJ2" s="59"/>
      <c r="BK2" s="45"/>
      <c r="BL2" s="45"/>
      <c r="BM2" s="45"/>
      <c r="BN2" s="45"/>
      <c r="BO2" s="45"/>
      <c r="BP2" s="359"/>
      <c r="BQ2" s="585"/>
      <c r="BT2" s="586"/>
    </row>
    <row r="3" spans="1:80" s="2" customFormat="1" ht="13.5" thickBot="1">
      <c r="A3" s="656" t="s">
        <v>121</v>
      </c>
      <c r="B3" s="653"/>
      <c r="C3" s="653"/>
      <c r="D3" s="653"/>
      <c r="E3" s="658"/>
      <c r="F3" s="19"/>
      <c r="G3" s="19"/>
      <c r="H3" s="19"/>
      <c r="I3" s="19"/>
      <c r="J3" s="19"/>
      <c r="K3" s="19"/>
      <c r="L3" s="19"/>
      <c r="M3" s="19"/>
      <c r="N3" s="19"/>
      <c r="O3" s="19"/>
      <c r="P3" s="19"/>
      <c r="Q3" s="19"/>
      <c r="R3" s="19"/>
      <c r="S3" s="80"/>
      <c r="T3" s="19"/>
      <c r="U3" s="26"/>
      <c r="V3" s="26"/>
      <c r="W3" s="26"/>
      <c r="X3" s="26"/>
      <c r="Y3" s="26"/>
      <c r="Z3" s="26"/>
      <c r="AA3" s="26"/>
      <c r="AB3" s="26"/>
      <c r="AC3" s="26"/>
      <c r="AD3" s="26"/>
      <c r="AE3" s="26"/>
      <c r="AF3" s="26"/>
      <c r="AG3" s="26"/>
      <c r="AH3" s="26"/>
      <c r="AI3" s="26"/>
      <c r="AJ3" s="26"/>
      <c r="AK3" s="26"/>
      <c r="AL3" s="26"/>
      <c r="AM3" s="26"/>
      <c r="AN3" s="26"/>
      <c r="AO3" s="26"/>
      <c r="AP3" s="26"/>
      <c r="AQ3" s="1047" t="s">
        <v>122</v>
      </c>
      <c r="AR3" s="385"/>
      <c r="AS3" s="1060"/>
      <c r="AT3" s="1060"/>
      <c r="AU3" s="1060"/>
      <c r="AV3" s="1060"/>
      <c r="AW3" s="1049"/>
      <c r="AX3" s="19"/>
      <c r="AY3" s="19"/>
      <c r="AZ3" s="19"/>
      <c r="BA3" s="19"/>
      <c r="BB3" s="97"/>
      <c r="BC3" s="97"/>
      <c r="BD3" s="19"/>
      <c r="BE3" s="19"/>
      <c r="BF3" s="19"/>
      <c r="BG3" s="19"/>
      <c r="BH3" s="19"/>
      <c r="BI3" s="19"/>
      <c r="BJ3" s="19"/>
      <c r="BK3" s="26"/>
      <c r="BL3" s="26"/>
      <c r="BM3" s="69" t="s">
        <v>160</v>
      </c>
      <c r="BN3" s="70"/>
      <c r="BO3" s="238" t="s">
        <v>181</v>
      </c>
      <c r="BP3" s="358"/>
      <c r="BQ3" s="602"/>
      <c r="BR3" s="587"/>
      <c r="BS3" s="587"/>
      <c r="BT3" s="588"/>
      <c r="BU3" s="394"/>
    </row>
    <row r="4" spans="1:80" s="2" customFormat="1">
      <c r="A4" s="42" t="s">
        <v>388</v>
      </c>
      <c r="B4" s="42"/>
      <c r="C4" s="153" t="s">
        <v>68</v>
      </c>
      <c r="D4" s="153" t="s">
        <v>76</v>
      </c>
      <c r="E4" s="41"/>
      <c r="F4" s="41"/>
      <c r="G4" s="41"/>
      <c r="H4" s="41"/>
      <c r="I4" s="41"/>
      <c r="J4" s="41"/>
      <c r="K4" s="41"/>
      <c r="L4" s="41"/>
      <c r="M4" s="41"/>
      <c r="N4" s="41"/>
      <c r="O4" s="41"/>
      <c r="P4" s="41"/>
      <c r="Q4" s="41"/>
      <c r="R4" s="41"/>
      <c r="S4" s="153" t="s">
        <v>123</v>
      </c>
      <c r="T4" s="41" t="s">
        <v>83</v>
      </c>
      <c r="U4" s="43"/>
      <c r="V4" s="43"/>
      <c r="W4" s="43"/>
      <c r="X4" s="43"/>
      <c r="Y4" s="43"/>
      <c r="Z4" s="43" t="s">
        <v>69</v>
      </c>
      <c r="AA4" s="43"/>
      <c r="AB4" s="43"/>
      <c r="AC4" s="43"/>
      <c r="AD4" s="43"/>
      <c r="AE4" s="43"/>
      <c r="AF4" s="43"/>
      <c r="AG4" s="43"/>
      <c r="AH4" s="43"/>
      <c r="AI4" s="43"/>
      <c r="AJ4" s="43"/>
      <c r="AK4" s="43"/>
      <c r="AL4" s="43"/>
      <c r="AM4" s="43"/>
      <c r="AN4" s="43"/>
      <c r="AO4" s="43"/>
      <c r="AP4" s="43"/>
      <c r="AQ4" s="1061"/>
      <c r="AR4" s="623"/>
      <c r="AS4" s="623"/>
      <c r="AT4" s="623"/>
      <c r="AU4" s="623"/>
      <c r="AV4" s="623"/>
      <c r="AW4" s="1062"/>
      <c r="AX4" s="43"/>
      <c r="AY4" s="43"/>
      <c r="AZ4" s="43"/>
      <c r="BA4" s="43"/>
      <c r="BB4" s="239"/>
      <c r="BC4" s="239"/>
      <c r="BD4" s="43"/>
      <c r="BE4" s="43"/>
      <c r="BF4" s="43"/>
      <c r="BG4" s="43"/>
      <c r="BH4" s="43"/>
      <c r="BI4" s="43"/>
      <c r="BJ4" s="43"/>
      <c r="BK4" s="43"/>
      <c r="BL4" s="43"/>
      <c r="BM4" s="226"/>
      <c r="BN4" s="86"/>
      <c r="BO4" s="240"/>
      <c r="BP4" s="43" t="s">
        <v>69</v>
      </c>
      <c r="BQ4" s="602"/>
      <c r="BR4" s="587"/>
      <c r="BS4" s="587"/>
      <c r="BT4" s="589"/>
      <c r="BU4" s="394"/>
    </row>
    <row r="5" spans="1:80" s="2" customFormat="1" ht="13.5" thickBot="1">
      <c r="A5" s="942">
        <f>'vnos podatkov'!$D$8</f>
        <v>0</v>
      </c>
      <c r="B5" s="942"/>
      <c r="C5" s="1011">
        <f>'vnos podatkov'!$A$10</f>
        <v>0</v>
      </c>
      <c r="D5" s="388">
        <f>'vnos podatkov'!$C$10</f>
        <v>0</v>
      </c>
      <c r="E5" s="384"/>
      <c r="F5" s="384"/>
      <c r="G5" s="384"/>
      <c r="H5" s="384"/>
      <c r="I5" s="384"/>
      <c r="J5" s="384"/>
      <c r="K5" s="384"/>
      <c r="L5" s="384"/>
      <c r="M5" s="384"/>
      <c r="N5" s="384"/>
      <c r="O5" s="384"/>
      <c r="P5" s="384"/>
      <c r="Q5" s="384"/>
      <c r="R5" s="1069"/>
      <c r="S5" s="1068" t="s">
        <v>3</v>
      </c>
      <c r="T5" s="390">
        <f>'vnos podatkov'!$B$10</f>
        <v>0</v>
      </c>
      <c r="U5" s="382"/>
      <c r="V5" s="382"/>
      <c r="W5" s="382"/>
      <c r="X5" s="382"/>
      <c r="Y5" s="382"/>
      <c r="Z5" s="382">
        <f>'vnos podatkov'!$E$10</f>
        <v>0</v>
      </c>
      <c r="AA5" s="382"/>
      <c r="AB5" s="382"/>
      <c r="AC5" s="382"/>
      <c r="AD5" s="382"/>
      <c r="AE5" s="382"/>
      <c r="AF5" s="382"/>
      <c r="AG5" s="382"/>
      <c r="AH5" s="382"/>
      <c r="AI5" s="382"/>
      <c r="AJ5" s="382"/>
      <c r="AK5" s="382"/>
      <c r="AL5" s="382"/>
      <c r="AM5" s="382"/>
      <c r="AN5" s="382"/>
      <c r="AO5" s="382"/>
      <c r="AP5" s="382"/>
      <c r="AQ5" s="1054"/>
      <c r="AR5" s="1056"/>
      <c r="AS5" s="1056"/>
      <c r="AT5" s="1056"/>
      <c r="AU5" s="1056"/>
      <c r="AV5" s="1056"/>
      <c r="AW5" s="1063"/>
      <c r="AX5" s="48"/>
      <c r="AY5" s="48"/>
      <c r="AZ5" s="48"/>
      <c r="BA5" s="48"/>
      <c r="BB5" s="48"/>
      <c r="BC5" s="48"/>
      <c r="BD5" s="48"/>
      <c r="BE5" s="48"/>
      <c r="BF5" s="48"/>
      <c r="BG5" s="48"/>
      <c r="BH5" s="48"/>
      <c r="BI5" s="48"/>
      <c r="BJ5" s="48"/>
      <c r="BK5" s="48"/>
      <c r="BL5" s="48"/>
      <c r="BM5" s="227"/>
      <c r="BN5" s="48"/>
      <c r="BO5" s="87"/>
      <c r="BP5" s="610">
        <f>'vnos podatkov'!$E$10</f>
        <v>0</v>
      </c>
      <c r="BQ5" s="603"/>
      <c r="BR5" s="587"/>
      <c r="BS5" s="587"/>
      <c r="BT5" s="590"/>
      <c r="BU5" s="394"/>
    </row>
    <row r="6" spans="1:80" s="228" customFormat="1" ht="12" customHeight="1">
      <c r="A6" s="1036"/>
      <c r="B6" s="1688" t="s">
        <v>179</v>
      </c>
      <c r="C6" s="1689"/>
      <c r="D6" s="1689"/>
      <c r="E6" s="1689"/>
      <c r="F6" s="1689"/>
      <c r="G6" s="1689"/>
      <c r="H6" s="1689"/>
      <c r="I6" s="1689"/>
      <c r="J6" s="1690"/>
      <c r="K6" s="1037"/>
      <c r="L6" s="1037"/>
      <c r="M6" s="1037"/>
      <c r="N6" s="1037"/>
      <c r="O6" s="1037"/>
      <c r="P6" s="1037"/>
      <c r="Q6" s="1037"/>
      <c r="R6" s="1688" t="s">
        <v>183</v>
      </c>
      <c r="S6" s="1689"/>
      <c r="T6" s="1689"/>
      <c r="U6" s="1689"/>
      <c r="V6" s="1689"/>
      <c r="W6" s="1689"/>
      <c r="X6" s="1689"/>
      <c r="Y6" s="1689"/>
      <c r="Z6" s="1690"/>
      <c r="AA6" s="1037"/>
      <c r="AB6" s="1037"/>
      <c r="AC6" s="1037"/>
      <c r="AD6" s="1037"/>
      <c r="AE6" s="1037"/>
      <c r="AF6" s="1037"/>
      <c r="AG6" s="1037"/>
      <c r="AH6" s="1037"/>
      <c r="AI6" s="1037"/>
      <c r="AJ6" s="1037"/>
      <c r="AK6" s="1037"/>
      <c r="AL6" s="1037"/>
      <c r="AM6" s="1037"/>
      <c r="AN6" s="1037"/>
      <c r="AO6" s="1037"/>
      <c r="AP6" s="1037"/>
      <c r="AQ6" s="1689" t="s">
        <v>180</v>
      </c>
      <c r="AR6" s="1691"/>
      <c r="AS6" s="1691"/>
      <c r="AT6" s="1691"/>
      <c r="AU6" s="1691"/>
      <c r="AV6" s="1691"/>
      <c r="AW6" s="1692"/>
      <c r="AX6" s="548"/>
      <c r="AY6" s="548"/>
      <c r="AZ6" s="548"/>
      <c r="BA6" s="548"/>
      <c r="BB6" s="564"/>
      <c r="BC6" s="564"/>
      <c r="BD6" s="548"/>
      <c r="BE6" s="548"/>
      <c r="BF6" s="548"/>
      <c r="BG6" s="548"/>
      <c r="BH6" s="548"/>
      <c r="BI6" s="548"/>
      <c r="BJ6" s="548"/>
      <c r="BK6" s="548" t="s">
        <v>180</v>
      </c>
      <c r="BL6" s="548"/>
      <c r="BM6" s="548"/>
      <c r="BN6" s="548"/>
      <c r="BO6" s="548"/>
      <c r="BP6" s="548"/>
      <c r="BQ6" s="604" t="s">
        <v>161</v>
      </c>
      <c r="BR6" s="591"/>
      <c r="BS6" s="591"/>
      <c r="BT6" s="592"/>
      <c r="BU6" s="607"/>
    </row>
    <row r="7" spans="1:80" ht="39.75" customHeight="1" thickBot="1">
      <c r="A7" s="1040" t="s">
        <v>80</v>
      </c>
      <c r="B7" s="1041" t="s">
        <v>126</v>
      </c>
      <c r="C7" s="1041" t="s">
        <v>71</v>
      </c>
      <c r="D7" s="1041" t="s">
        <v>72</v>
      </c>
      <c r="E7" s="1041" t="s">
        <v>76</v>
      </c>
      <c r="F7" s="1041"/>
      <c r="G7" s="1041"/>
      <c r="H7" s="1041"/>
      <c r="I7" s="1041" t="s">
        <v>426</v>
      </c>
      <c r="J7" s="1042" t="s">
        <v>345</v>
      </c>
      <c r="K7" s="1042"/>
      <c r="L7" s="1042"/>
      <c r="M7" s="1042"/>
      <c r="N7" s="1042"/>
      <c r="O7" s="1042"/>
      <c r="P7" s="1042"/>
      <c r="Q7" s="1067"/>
      <c r="R7" s="1065" t="s">
        <v>126</v>
      </c>
      <c r="S7" s="1041" t="s">
        <v>71</v>
      </c>
      <c r="T7" s="1064" t="s">
        <v>72</v>
      </c>
      <c r="U7" s="1040" t="s">
        <v>76</v>
      </c>
      <c r="V7" s="1064"/>
      <c r="W7" s="1064"/>
      <c r="X7" s="1064"/>
      <c r="Y7" s="1040" t="s">
        <v>427</v>
      </c>
      <c r="Z7" s="1042" t="s">
        <v>345</v>
      </c>
      <c r="AA7" s="1064"/>
      <c r="AB7" s="1064"/>
      <c r="AC7" s="1064"/>
      <c r="AD7" s="1064"/>
      <c r="AE7" s="1064"/>
      <c r="AF7" s="1064"/>
      <c r="AG7" s="1064"/>
      <c r="AH7" s="1064"/>
      <c r="AI7" s="1064"/>
      <c r="AJ7" s="1064"/>
      <c r="AK7" s="1064"/>
      <c r="AL7" s="1064"/>
      <c r="AM7" s="1064"/>
      <c r="AN7" s="1064"/>
      <c r="AO7" s="1064"/>
      <c r="AP7" s="1064"/>
      <c r="AQ7" s="1041" t="s">
        <v>204</v>
      </c>
      <c r="AR7" s="1065" t="s">
        <v>425</v>
      </c>
      <c r="AS7" s="1066" t="s">
        <v>178</v>
      </c>
      <c r="AT7" s="1067"/>
      <c r="AU7" s="1065" t="s">
        <v>207</v>
      </c>
      <c r="AV7" s="1065" t="s">
        <v>456</v>
      </c>
      <c r="AW7" s="1065" t="s">
        <v>412</v>
      </c>
      <c r="AX7" s="392"/>
      <c r="AY7" s="392"/>
      <c r="AZ7" s="392"/>
      <c r="BA7" s="392"/>
      <c r="BB7" s="241"/>
      <c r="BC7" s="241"/>
      <c r="BD7" s="229" t="s">
        <v>162</v>
      </c>
      <c r="BE7" s="546"/>
      <c r="BF7" s="546"/>
      <c r="BG7" s="546"/>
      <c r="BH7" s="546"/>
      <c r="BI7" s="546"/>
      <c r="BJ7" s="546"/>
      <c r="BK7" s="291" t="s">
        <v>204</v>
      </c>
      <c r="BL7" s="545" t="s">
        <v>163</v>
      </c>
      <c r="BM7" s="78" t="s">
        <v>164</v>
      </c>
      <c r="BN7" s="78" t="s">
        <v>165</v>
      </c>
      <c r="BO7" s="78" t="s">
        <v>166</v>
      </c>
      <c r="BP7" s="581" t="s">
        <v>207</v>
      </c>
      <c r="BQ7" s="605" t="s">
        <v>167</v>
      </c>
      <c r="BR7" s="593" t="s">
        <v>169</v>
      </c>
      <c r="BS7" s="593" t="s">
        <v>170</v>
      </c>
      <c r="BT7" s="594" t="s">
        <v>168</v>
      </c>
      <c r="BU7" s="608"/>
    </row>
    <row r="8" spans="1:80" s="11" customFormat="1" ht="18.95" customHeight="1">
      <c r="A8" s="1534">
        <v>1</v>
      </c>
      <c r="B8" s="1561"/>
      <c r="C8" s="1562"/>
      <c r="D8" s="1562"/>
      <c r="E8" s="1563"/>
      <c r="F8" s="1564"/>
      <c r="G8" s="1564"/>
      <c r="H8" s="1564"/>
      <c r="I8" s="1565"/>
      <c r="J8" s="1566"/>
      <c r="K8" s="1566"/>
      <c r="L8" s="1566"/>
      <c r="M8" s="1566"/>
      <c r="N8" s="1566"/>
      <c r="O8" s="1567"/>
      <c r="P8" s="445"/>
      <c r="Q8" s="559"/>
      <c r="R8" s="1561"/>
      <c r="S8" s="1562"/>
      <c r="T8" s="1562"/>
      <c r="U8" s="1563"/>
      <c r="V8" s="1564"/>
      <c r="W8" s="1564"/>
      <c r="X8" s="1564"/>
      <c r="Y8" s="1569"/>
      <c r="Z8" s="1566"/>
      <c r="AA8" s="1566"/>
      <c r="AB8" s="1566"/>
      <c r="AC8" s="1566"/>
      <c r="AD8" s="1566">
        <v>20</v>
      </c>
      <c r="AE8" s="1567"/>
      <c r="AF8" s="445"/>
      <c r="AG8" s="619"/>
      <c r="AH8" s="1521" t="str">
        <f t="shared" ref="AH8:AH45" si="0">IF(AND(C8="",D8="",S8="",T8=""),"",IF(AND(I8&gt;0,Y8&gt;0),1,IF(AND(I8&gt;0,Z8&gt;0),2,IF(AND(Y8&gt;0,J8&gt;0),2,IF(AND(J8&gt;0,Z8&gt;0),4,IF(AND(I8&gt;0,Y8="",Z8=""),3,IF(AND(Y8&gt;0,I8="",J8=""),3,"")))))))</f>
        <v/>
      </c>
      <c r="AI8" s="1521" t="str">
        <f t="shared" ref="AI8:AI45" si="1">IF(AP8="N/E","n",IF(AND(C8="",D8="",S8="",T8=""),"",IF(AND(I8="",J8&gt;0,Y8="",Z8=""),5,IF(AND(Y8="",Z8&gt;0,I8="",J8=""),5,IF(AND(I8="",J8="",Y8="",Z8=""),6,IF(AH8&lt;&gt;0,""))))))</f>
        <v/>
      </c>
      <c r="AJ8" s="547"/>
      <c r="AK8" s="547"/>
      <c r="AL8" s="547"/>
      <c r="AM8" s="547"/>
      <c r="AN8" s="547"/>
      <c r="AO8" s="547"/>
      <c r="AP8" s="543"/>
      <c r="AQ8" s="1522" t="str">
        <f t="shared" ref="AQ8:AQ31" si="2">IF(AND(AH8="",AI8=""),"",IF(AH8="",AI8,IF(AI8="",AH8,"???")))</f>
        <v/>
      </c>
      <c r="AR8" s="1522" t="str">
        <f t="shared" ref="AR8:AR45" si="3">IF(AQ8=1,SUM(I8,Y8),IF(OR(AQ8=2,AQ8=3),MIN(I8,Y8),IF(AH8=4,SUM(J8,Z8),IF(AQ8=5,J8+Z8,IF(AQ8=6,"Žreb","")))))</f>
        <v/>
      </c>
      <c r="AS8" s="368" t="str">
        <f t="shared" ref="AS8:AS23" si="4">IF(OR(AQ8="a",AQ8="b"),MIN(I8,Y8),IF(AQ8="c","Few'stTn",IF(AQ8="d",J8+Z8,IF(AQ8="e",J8+Z8,IF(AQ8="f","Draw","")))))</f>
        <v/>
      </c>
      <c r="AT8" s="231"/>
      <c r="AU8" s="62"/>
      <c r="AV8" s="1059"/>
      <c r="AW8" s="1533"/>
      <c r="AX8" s="230" t="str">
        <f>IF(AND(S8="",T8="",AI8="",AJ8=""),"",IF(AND(Y8&gt;0,AN8&gt;0),"a",IF(AND(Y8&gt;0,AO8&gt;0),"b",IF(AND(AN8&gt;0,Z8&gt;0),"b",IF(AND(Z8&gt;0,AO8&gt;0),"d",IF(AND(Y8&gt;0,AN8="",AO8=""),"c",IF(AND(AN8&gt;0,Y8="",Z8=""),"c","")))))))</f>
        <v/>
      </c>
      <c r="AY8" s="230" t="str">
        <f>IF(BF8="N/E","n",IF(AND(S8="",T8="",AI8="",AJ8=""),"",IF(AND(Y8="",Z8&gt;0,AN8="",AO8=""),"e",IF(AND(AN8="",AO8&gt;0,Y8="",Z8=""),"e",IF(AND(Y8="",Z8="",AN8="",AO8=""),"f",IF(AX8&lt;&gt;0,""))))))</f>
        <v/>
      </c>
      <c r="AZ8" s="547"/>
      <c r="BA8" s="547"/>
      <c r="BB8" s="547"/>
      <c r="BC8" s="547"/>
      <c r="BD8" s="547"/>
      <c r="BE8" s="547"/>
      <c r="BF8" s="543"/>
      <c r="BG8" s="544" t="str">
        <f>IF(AND(AX8="",AY8=""),"",IF(AX8="",AY8,IF(AY8="",AX8,"???")))</f>
        <v/>
      </c>
      <c r="BH8" s="369" t="str">
        <f>IF(BG8="a",SUM(Y8,AN8),IF(OR(BG8="b",BG8="c"),MIN(Y8,AN8),IF(AX8="d",SUM(Z8,AO8),IF(BG8="e",Z8+AO8,IF(BF8="f","Draw","")))))</f>
        <v/>
      </c>
      <c r="BI8" s="368" t="str">
        <f>IF(OR(BG8="a",BG8="b"),MIN(Y8,AN8),IF(BG8="c","Few'stTn",IF(BG8="d",Z8+AO8,IF(BG8="e",Z8+AO8,IF(BG8="f","Draw","")))))</f>
        <v/>
      </c>
      <c r="BJ8" s="231"/>
      <c r="BK8" s="62" t="s">
        <v>233</v>
      </c>
      <c r="BL8" s="63"/>
      <c r="BM8" s="368" t="str">
        <f>IF(OR(BK8="a",BK8="b"),MIN(I8,AR8),IF(BK8="c","Few'stTn",IF(BK8="d",J8+AS8,IF(BK8="e",J8+AS8,IF(BK8="f","Draw","")))))</f>
        <v/>
      </c>
      <c r="BN8" s="231"/>
      <c r="BO8" s="62"/>
      <c r="BP8" s="542"/>
      <c r="BQ8" s="606" t="str">
        <f t="shared" ref="BQ8:BQ32" si="5">IF(AND(BB8="",BC8=""),"",IF(BB8="",BC8,IF(BC8="",BB8,"???")))</f>
        <v/>
      </c>
      <c r="BR8" s="596" t="str">
        <f t="shared" ref="BR8:BR32" si="6">IF(BQ8="a",SUM(I8,AR8),IF(OR(BQ8="b",BQ8="c"),MIN(I8,AR8),IF(BB8="d",SUM(J8,AS8),IF(BQ8="e",J8+AS8,IF(BP8="f","Draw","")))))</f>
        <v/>
      </c>
      <c r="BS8" s="595" t="str">
        <f t="shared" ref="BS8:BS32" si="7">IF(OR(BQ8="a",BQ8="b"),MIN(I8,AR8),IF(BQ8="c","Few'stTn",IF(BQ8="d",J8+AS8,IF(BQ8="e",J8+AS8,IF(BQ8="f","Draw","")))))</f>
        <v/>
      </c>
      <c r="BT8" s="597"/>
      <c r="BU8" s="609"/>
      <c r="BV8" s="1487" t="s">
        <v>450</v>
      </c>
      <c r="BW8" s="1498"/>
      <c r="BX8" s="1498"/>
      <c r="BY8" s="1491"/>
      <c r="BZ8" s="1491"/>
      <c r="CA8" s="1491"/>
      <c r="CB8" s="1492"/>
    </row>
    <row r="9" spans="1:80" s="11" customFormat="1" ht="18.95" customHeight="1">
      <c r="A9" s="1534">
        <v>2</v>
      </c>
      <c r="B9" s="1561"/>
      <c r="C9" s="1562"/>
      <c r="D9" s="1562"/>
      <c r="E9" s="1563"/>
      <c r="F9" s="1564"/>
      <c r="G9" s="1564"/>
      <c r="H9" s="1564"/>
      <c r="I9" s="1565"/>
      <c r="J9" s="1566"/>
      <c r="K9" s="1566"/>
      <c r="L9" s="1566"/>
      <c r="M9" s="1566"/>
      <c r="N9" s="1566"/>
      <c r="O9" s="1567"/>
      <c r="P9" s="1567"/>
      <c r="Q9" s="559"/>
      <c r="R9" s="1561"/>
      <c r="S9" s="1562"/>
      <c r="T9" s="1562"/>
      <c r="U9" s="1563"/>
      <c r="V9" s="1568"/>
      <c r="W9" s="1568"/>
      <c r="X9" s="1568"/>
      <c r="Y9" s="1569"/>
      <c r="Z9" s="1566"/>
      <c r="AA9" s="1566"/>
      <c r="AB9" s="1566"/>
      <c r="AC9" s="1566"/>
      <c r="AD9" s="1566">
        <v>20</v>
      </c>
      <c r="AE9" s="1567"/>
      <c r="AF9" s="445"/>
      <c r="AG9" s="566"/>
      <c r="AH9" s="1521" t="str">
        <f t="shared" si="0"/>
        <v/>
      </c>
      <c r="AI9" s="1521" t="str">
        <f t="shared" si="1"/>
        <v/>
      </c>
      <c r="AJ9" s="547"/>
      <c r="AK9" s="547"/>
      <c r="AL9" s="547"/>
      <c r="AM9" s="547"/>
      <c r="AN9" s="547"/>
      <c r="AO9" s="547"/>
      <c r="AP9" s="543"/>
      <c r="AQ9" s="1522" t="str">
        <f t="shared" si="2"/>
        <v/>
      </c>
      <c r="AR9" s="1522" t="str">
        <f t="shared" si="3"/>
        <v/>
      </c>
      <c r="AS9" s="368" t="str">
        <f t="shared" si="4"/>
        <v/>
      </c>
      <c r="AT9" s="231"/>
      <c r="AU9" s="62" t="s">
        <v>455</v>
      </c>
      <c r="AV9" s="62"/>
      <c r="AW9" s="1533"/>
      <c r="AX9" s="566"/>
      <c r="AY9" s="566"/>
      <c r="AZ9" s="566"/>
      <c r="BA9" s="567"/>
      <c r="BB9" s="230" t="str">
        <f>IF(AND(C9="",D9="",S9="",T9=""),"",IF(AND(I9&gt;0,AR9&gt;0),"a",IF(AND(I9&gt;0,AS9&gt;0),"b",IF(AND(AR9&gt;0,J9&gt;0),"b",IF(AND(J9&gt;0,AS9&gt;0),"d",IF(AND(I9&gt;0,AR9="",AS9=""),"c",IF(AND(AR9&gt;0,I9="",J9=""),"c","")))))))</f>
        <v/>
      </c>
      <c r="BC9" s="230" t="str">
        <f>IF(BJ9="N/E","n",IF(AND(C9="",D9="",S9="",T9=""),"",IF(AND(I9="",J9&gt;0,AR9="",AS9=""),"e",IF(AND(AR9="",AS9&gt;0,I9="",J9=""),"e",IF(AND(I9="",J9="",AR9="",AS9=""),"f",IF(BB9&lt;&gt;0,""))))))</f>
        <v/>
      </c>
      <c r="BD9" s="547"/>
      <c r="BE9" s="547"/>
      <c r="BF9" s="547"/>
      <c r="BG9" s="547"/>
      <c r="BH9" s="547"/>
      <c r="BI9" s="547"/>
      <c r="BJ9" s="543"/>
      <c r="BK9" s="544" t="str">
        <f>IF(AND(BB9="",BC9=""),"",IF(BB9="",BC9,IF(BC9="",BB9,"???")))</f>
        <v/>
      </c>
      <c r="BL9" s="369" t="str">
        <f>IF(BK9="a",SUM(I9,AR9),IF(OR(BK9="b",BK9="c"),MIN(I9,AR9),IF(BB9="d",SUM(J9,AS9),IF(BK9="e",J9+AS9,IF(BJ9="f","Draw","")))))</f>
        <v/>
      </c>
      <c r="BM9" s="368" t="str">
        <f>IF(OR(BK9="a",BK9="b"),MIN(I9,AR9),IF(BK9="c","Few'stTn",IF(BK9="d",J9+AS9,IF(BK9="e",J9+AS9,IF(BK9="f","Draw","")))))</f>
        <v/>
      </c>
      <c r="BN9" s="231"/>
      <c r="BO9" s="62"/>
      <c r="BP9" s="542"/>
      <c r="BQ9" s="606" t="str">
        <f t="shared" si="5"/>
        <v/>
      </c>
      <c r="BR9" s="596" t="str">
        <f t="shared" si="6"/>
        <v/>
      </c>
      <c r="BS9" s="595" t="str">
        <f t="shared" si="7"/>
        <v/>
      </c>
      <c r="BT9" s="597"/>
      <c r="BU9" s="609"/>
      <c r="BV9" s="1488" t="s">
        <v>451</v>
      </c>
      <c r="BW9" s="175"/>
      <c r="BX9" s="175"/>
      <c r="BY9" s="1493"/>
      <c r="BZ9" s="1493"/>
      <c r="CA9" s="1493"/>
      <c r="CB9" s="1494"/>
    </row>
    <row r="10" spans="1:80" s="11" customFormat="1" ht="18.95" customHeight="1">
      <c r="A10" s="1534">
        <v>3</v>
      </c>
      <c r="B10" s="1561"/>
      <c r="C10" s="1562"/>
      <c r="D10" s="1562"/>
      <c r="E10" s="1563"/>
      <c r="F10" s="1564"/>
      <c r="G10" s="1564"/>
      <c r="H10" s="1564"/>
      <c r="I10" s="1565"/>
      <c r="J10" s="1566"/>
      <c r="K10" s="1566"/>
      <c r="L10" s="1566"/>
      <c r="M10" s="1566"/>
      <c r="N10" s="1566"/>
      <c r="O10" s="1567"/>
      <c r="P10" s="445"/>
      <c r="Q10" s="559"/>
      <c r="R10" s="1561"/>
      <c r="S10" s="1562"/>
      <c r="T10" s="1562"/>
      <c r="U10" s="1563"/>
      <c r="V10" s="1564"/>
      <c r="W10" s="1564"/>
      <c r="X10" s="1564"/>
      <c r="Y10" s="1569"/>
      <c r="Z10" s="1566"/>
      <c r="AA10" s="1566"/>
      <c r="AB10" s="1566"/>
      <c r="AC10" s="1566"/>
      <c r="AD10" s="1566">
        <v>20</v>
      </c>
      <c r="AE10" s="1567"/>
      <c r="AF10" s="445"/>
      <c r="AG10" s="566"/>
      <c r="AH10" s="1521" t="str">
        <f t="shared" si="0"/>
        <v/>
      </c>
      <c r="AI10" s="1521" t="str">
        <f t="shared" si="1"/>
        <v/>
      </c>
      <c r="AJ10" s="547"/>
      <c r="AK10" s="547"/>
      <c r="AL10" s="547"/>
      <c r="AM10" s="547"/>
      <c r="AN10" s="547"/>
      <c r="AO10" s="547"/>
      <c r="AP10" s="543"/>
      <c r="AQ10" s="1522" t="str">
        <f t="shared" si="2"/>
        <v/>
      </c>
      <c r="AR10" s="1522" t="str">
        <f t="shared" si="3"/>
        <v/>
      </c>
      <c r="AS10" s="368" t="str">
        <f t="shared" si="4"/>
        <v/>
      </c>
      <c r="AT10" s="231"/>
      <c r="AU10" s="62"/>
      <c r="AV10" s="62"/>
      <c r="AW10" s="1533"/>
      <c r="AX10" s="542"/>
      <c r="AY10" s="542"/>
      <c r="AZ10" s="542"/>
      <c r="BA10" s="542"/>
      <c r="BB10" s="230"/>
      <c r="BC10" s="230"/>
      <c r="BD10" s="547"/>
      <c r="BE10" s="547"/>
      <c r="BF10" s="547"/>
      <c r="BG10" s="547"/>
      <c r="BH10" s="547"/>
      <c r="BI10" s="547"/>
      <c r="BJ10" s="543"/>
      <c r="BK10" s="544" t="str">
        <f>IF(AND(BB10="",BC10=""),"",IF(BB10="",BC10,IF(BC10="",BB10,"???")))</f>
        <v/>
      </c>
      <c r="BL10" s="369"/>
      <c r="BM10" s="368"/>
      <c r="BN10" s="231"/>
      <c r="BO10" s="62"/>
      <c r="BP10" s="542"/>
      <c r="BQ10" s="606" t="str">
        <f t="shared" si="5"/>
        <v/>
      </c>
      <c r="BR10" s="596" t="str">
        <f t="shared" si="6"/>
        <v/>
      </c>
      <c r="BS10" s="595" t="str">
        <f t="shared" si="7"/>
        <v/>
      </c>
      <c r="BT10" s="597"/>
      <c r="BU10" s="609"/>
      <c r="BV10" s="1488" t="s">
        <v>432</v>
      </c>
      <c r="BW10" s="175"/>
      <c r="BX10" s="175"/>
      <c r="BY10" s="1493"/>
      <c r="BZ10" s="1493"/>
      <c r="CA10" s="1493"/>
      <c r="CB10" s="1494"/>
    </row>
    <row r="11" spans="1:80" s="11" customFormat="1" ht="18.95" customHeight="1">
      <c r="A11" s="1534">
        <v>4</v>
      </c>
      <c r="B11" s="1561"/>
      <c r="C11" s="1562"/>
      <c r="D11" s="1562"/>
      <c r="E11" s="1563"/>
      <c r="F11" s="1568"/>
      <c r="G11" s="1568"/>
      <c r="H11" s="1568"/>
      <c r="I11" s="1569"/>
      <c r="J11" s="1566"/>
      <c r="K11" s="1566"/>
      <c r="L11" s="1566"/>
      <c r="M11" s="1566"/>
      <c r="N11" s="1566"/>
      <c r="O11" s="1567"/>
      <c r="P11" s="445"/>
      <c r="Q11" s="559"/>
      <c r="R11" s="1561"/>
      <c r="S11" s="1562"/>
      <c r="T11" s="1562"/>
      <c r="U11" s="1563"/>
      <c r="V11" s="1564"/>
      <c r="W11" s="1564"/>
      <c r="X11" s="1564"/>
      <c r="Y11" s="1565"/>
      <c r="Z11" s="1566"/>
      <c r="AA11" s="1566"/>
      <c r="AB11" s="1566"/>
      <c r="AC11" s="1566"/>
      <c r="AD11" s="1566">
        <v>20</v>
      </c>
      <c r="AE11" s="1567"/>
      <c r="AF11" s="445"/>
      <c r="AG11" s="566"/>
      <c r="AH11" s="1521" t="str">
        <f t="shared" si="0"/>
        <v/>
      </c>
      <c r="AI11" s="1521" t="str">
        <f t="shared" si="1"/>
        <v/>
      </c>
      <c r="AJ11" s="547"/>
      <c r="AK11" s="547"/>
      <c r="AL11" s="547"/>
      <c r="AM11" s="547"/>
      <c r="AN11" s="547"/>
      <c r="AO11" s="547"/>
      <c r="AP11" s="543"/>
      <c r="AQ11" s="1522" t="str">
        <f t="shared" si="2"/>
        <v/>
      </c>
      <c r="AR11" s="1522" t="str">
        <f t="shared" si="3"/>
        <v/>
      </c>
      <c r="AS11" s="368" t="str">
        <f t="shared" si="4"/>
        <v/>
      </c>
      <c r="AT11" s="231"/>
      <c r="AU11" s="62"/>
      <c r="AV11" s="62"/>
      <c r="AW11" s="1533"/>
      <c r="AX11" s="542"/>
      <c r="AY11" s="542"/>
      <c r="AZ11" s="542"/>
      <c r="BA11" s="542"/>
      <c r="BB11" s="230"/>
      <c r="BC11" s="230"/>
      <c r="BD11" s="547"/>
      <c r="BE11" s="547"/>
      <c r="BF11" s="547"/>
      <c r="BG11" s="547"/>
      <c r="BH11" s="547"/>
      <c r="BI11" s="547"/>
      <c r="BJ11" s="543"/>
      <c r="BK11" s="544" t="str">
        <f>IF(AND(BB11="",BC11=""),"",IF(BB11="",BC11,IF(BC11="",BB11,"???")))</f>
        <v/>
      </c>
      <c r="BL11" s="369"/>
      <c r="BM11" s="368"/>
      <c r="BN11" s="231"/>
      <c r="BO11" s="62"/>
      <c r="BP11" s="542"/>
      <c r="BQ11" s="606" t="str">
        <f t="shared" si="5"/>
        <v/>
      </c>
      <c r="BR11" s="596" t="str">
        <f t="shared" si="6"/>
        <v/>
      </c>
      <c r="BS11" s="595" t="str">
        <f t="shared" si="7"/>
        <v/>
      </c>
      <c r="BT11" s="597"/>
      <c r="BU11" s="609"/>
      <c r="BV11" s="1488" t="s">
        <v>452</v>
      </c>
      <c r="BW11" s="175"/>
      <c r="BX11" s="175"/>
      <c r="BY11" s="1493"/>
      <c r="BZ11" s="1493"/>
      <c r="CA11" s="1493"/>
      <c r="CB11" s="1494"/>
    </row>
    <row r="12" spans="1:80" s="11" customFormat="1" ht="18.95" customHeight="1">
      <c r="A12" s="1534">
        <v>5</v>
      </c>
      <c r="B12" s="1561"/>
      <c r="C12" s="1562"/>
      <c r="D12" s="1562"/>
      <c r="E12" s="1563"/>
      <c r="F12" s="1564"/>
      <c r="G12" s="1564"/>
      <c r="H12" s="1564"/>
      <c r="I12" s="1565"/>
      <c r="J12" s="1566"/>
      <c r="K12" s="1566"/>
      <c r="L12" s="1566"/>
      <c r="M12" s="1566"/>
      <c r="N12" s="1566"/>
      <c r="O12" s="1567"/>
      <c r="P12" s="1567"/>
      <c r="Q12" s="559"/>
      <c r="R12" s="1572"/>
      <c r="S12" s="1573"/>
      <c r="T12" s="1573"/>
      <c r="U12" s="1574"/>
      <c r="V12" s="1577"/>
      <c r="W12" s="1577"/>
      <c r="X12" s="1577"/>
      <c r="Y12" s="1569"/>
      <c r="Z12" s="1566"/>
      <c r="AA12" s="1566"/>
      <c r="AB12" s="1566"/>
      <c r="AC12" s="1566"/>
      <c r="AD12" s="1566">
        <v>20</v>
      </c>
      <c r="AE12" s="1567"/>
      <c r="AF12" s="445"/>
      <c r="AG12" s="566"/>
      <c r="AH12" s="1521" t="str">
        <f t="shared" si="0"/>
        <v/>
      </c>
      <c r="AI12" s="1521" t="str">
        <f t="shared" si="1"/>
        <v/>
      </c>
      <c r="AJ12" s="547"/>
      <c r="AK12" s="547"/>
      <c r="AL12" s="547"/>
      <c r="AM12" s="547"/>
      <c r="AN12" s="547"/>
      <c r="AO12" s="547"/>
      <c r="AP12" s="543"/>
      <c r="AQ12" s="1522" t="str">
        <f t="shared" si="2"/>
        <v/>
      </c>
      <c r="AR12" s="1522" t="str">
        <f t="shared" si="3"/>
        <v/>
      </c>
      <c r="AS12" s="368" t="str">
        <f t="shared" si="4"/>
        <v/>
      </c>
      <c r="AT12" s="231"/>
      <c r="AU12" s="62"/>
      <c r="AV12" s="62"/>
      <c r="AW12" s="1533"/>
      <c r="AX12" s="542"/>
      <c r="AY12" s="542"/>
      <c r="AZ12" s="542"/>
      <c r="BA12" s="542"/>
      <c r="BB12" s="230"/>
      <c r="BC12" s="230"/>
      <c r="BD12" s="547"/>
      <c r="BE12" s="547"/>
      <c r="BF12" s="547"/>
      <c r="BG12" s="547"/>
      <c r="BH12" s="547"/>
      <c r="BI12" s="547"/>
      <c r="BJ12" s="543"/>
      <c r="BK12" s="544" t="str">
        <f>IF(AND(BB12="",BC12=""),"",IF(BB12="",BC12,IF(BC12="",BB12,"???")))</f>
        <v/>
      </c>
      <c r="BL12" s="369"/>
      <c r="BM12" s="368"/>
      <c r="BN12" s="231"/>
      <c r="BO12" s="62"/>
      <c r="BP12" s="542"/>
      <c r="BQ12" s="606" t="str">
        <f t="shared" si="5"/>
        <v/>
      </c>
      <c r="BR12" s="596" t="str">
        <f t="shared" si="6"/>
        <v/>
      </c>
      <c r="BS12" s="595" t="str">
        <f t="shared" si="7"/>
        <v/>
      </c>
      <c r="BT12" s="597"/>
      <c r="BU12" s="609"/>
      <c r="BV12" s="1489" t="s">
        <v>457</v>
      </c>
      <c r="BW12" s="175"/>
      <c r="BX12" s="175"/>
      <c r="BY12" s="1493"/>
      <c r="BZ12" s="1493"/>
      <c r="CA12" s="1493"/>
      <c r="CB12" s="1494"/>
    </row>
    <row r="13" spans="1:80" s="11" customFormat="1" ht="18.95" customHeight="1">
      <c r="A13" s="1534">
        <v>6</v>
      </c>
      <c r="B13" s="1561"/>
      <c r="C13" s="1562"/>
      <c r="D13" s="1562"/>
      <c r="E13" s="1563"/>
      <c r="F13" s="1564"/>
      <c r="G13" s="1564"/>
      <c r="H13" s="1564"/>
      <c r="I13" s="1565"/>
      <c r="J13" s="1566"/>
      <c r="K13" s="1566"/>
      <c r="L13" s="1566"/>
      <c r="M13" s="1566"/>
      <c r="N13" s="1566"/>
      <c r="O13" s="1567"/>
      <c r="P13" s="445"/>
      <c r="Q13" s="559"/>
      <c r="R13" s="1561"/>
      <c r="S13" s="1562"/>
      <c r="T13" s="1562"/>
      <c r="U13" s="1563"/>
      <c r="V13" s="1568"/>
      <c r="W13" s="1568"/>
      <c r="X13" s="1568"/>
      <c r="Y13" s="1569"/>
      <c r="Z13" s="1566"/>
      <c r="AA13" s="1566"/>
      <c r="AB13" s="1566"/>
      <c r="AC13" s="1566"/>
      <c r="AD13" s="1566">
        <v>20</v>
      </c>
      <c r="AE13" s="1567"/>
      <c r="AF13" s="445"/>
      <c r="AG13" s="566"/>
      <c r="AH13" s="1521" t="str">
        <f t="shared" si="0"/>
        <v/>
      </c>
      <c r="AI13" s="1521" t="str">
        <f t="shared" si="1"/>
        <v/>
      </c>
      <c r="AJ13" s="547"/>
      <c r="AK13" s="547"/>
      <c r="AL13" s="547"/>
      <c r="AM13" s="547"/>
      <c r="AN13" s="547"/>
      <c r="AO13" s="547"/>
      <c r="AP13" s="543"/>
      <c r="AQ13" s="1522" t="str">
        <f t="shared" si="2"/>
        <v/>
      </c>
      <c r="AR13" s="1522" t="str">
        <f t="shared" si="3"/>
        <v/>
      </c>
      <c r="AS13" s="368" t="str">
        <f t="shared" si="4"/>
        <v/>
      </c>
      <c r="AT13" s="231"/>
      <c r="AU13" s="62"/>
      <c r="AV13" s="62"/>
      <c r="AW13" s="1533"/>
      <c r="AX13" s="566"/>
      <c r="AY13" s="566"/>
      <c r="AZ13" s="566"/>
      <c r="BA13" s="567"/>
      <c r="BB13" s="230" t="str">
        <f>IF(AND(C13="",D13="",S13="",T13=""),"",IF(AND(I13&gt;0,AR13&gt;0),"a",IF(AND(I13&gt;0,AS13&gt;0),"b",IF(AND(AR13&gt;0,J13&gt;0),"b",IF(AND(J13&gt;0,AS13&gt;0),"d",IF(AND(I13&gt;0,AR13="",AS13=""),"c",IF(AND(AR13&gt;0,I13="",J13=""),"c","")))))))</f>
        <v/>
      </c>
      <c r="BC13" s="230" t="str">
        <f>IF(BJ13="N/E","n",IF(AND(C13="",D13="",S13="",T13=""),"",IF(AND(I13="",J13&gt;0,AR13="",AS13=""),"e",IF(AND(AR13="",AS13&gt;0,I13="",J13=""),"e",IF(AND(I13="",J13="",AR13="",AS13=""),"f",IF(BB13&lt;&gt;0,""))))))</f>
        <v/>
      </c>
      <c r="BD13" s="547"/>
      <c r="BE13" s="547"/>
      <c r="BF13" s="547"/>
      <c r="BG13" s="547"/>
      <c r="BH13" s="547"/>
      <c r="BI13" s="547"/>
      <c r="BJ13" s="543"/>
      <c r="BK13" s="544" t="str">
        <f>IF(AND(BB13="",BC13=""),"",IF(BB13="",BC13,IF(BC13="",BB13,"???")))</f>
        <v/>
      </c>
      <c r="BL13" s="369" t="str">
        <f>IF(BK13="a",SUM(I13,AR13),IF(OR(BK13="b",BK13="c"),MIN(I13,AR13),IF(BB13="d",SUM(J13,AS13),IF(BK13="e",J13+AS13,IF(BJ13="f","Draw","")))))</f>
        <v/>
      </c>
      <c r="BM13" s="368" t="str">
        <f>IF(OR(BK13="a",BK13="b"),MIN(I13,AR13),IF(BK13="c","Few'stTn",IF(BK13="d",J13+AS13,IF(BK13="e",J13+AS13,IF(BK13="f","Draw","")))))</f>
        <v/>
      </c>
      <c r="BN13" s="231"/>
      <c r="BO13" s="62"/>
      <c r="BP13" s="542"/>
      <c r="BQ13" s="606" t="str">
        <f t="shared" si="5"/>
        <v/>
      </c>
      <c r="BR13" s="596" t="str">
        <f t="shared" si="6"/>
        <v/>
      </c>
      <c r="BS13" s="595" t="str">
        <f t="shared" si="7"/>
        <v/>
      </c>
      <c r="BT13" s="597"/>
      <c r="BU13" s="609"/>
      <c r="BV13" s="1490" t="s">
        <v>436</v>
      </c>
      <c r="BW13" s="1499"/>
      <c r="BX13" s="1499"/>
      <c r="BY13" s="1495"/>
      <c r="BZ13" s="1495"/>
      <c r="CA13" s="1495"/>
      <c r="CB13" s="1496"/>
    </row>
    <row r="14" spans="1:80" s="11" customFormat="1" ht="18.95" customHeight="1">
      <c r="A14" s="1534">
        <v>7</v>
      </c>
      <c r="B14" s="1561"/>
      <c r="C14" s="1562"/>
      <c r="D14" s="1562"/>
      <c r="E14" s="1563"/>
      <c r="F14" s="1564"/>
      <c r="G14" s="1564"/>
      <c r="H14" s="1564"/>
      <c r="I14" s="1565"/>
      <c r="J14" s="1566"/>
      <c r="K14" s="1566"/>
      <c r="L14" s="1566"/>
      <c r="M14" s="1566"/>
      <c r="N14" s="1566"/>
      <c r="O14" s="1567"/>
      <c r="P14" s="445"/>
      <c r="Q14" s="559"/>
      <c r="R14" s="1561"/>
      <c r="S14" s="1562"/>
      <c r="T14" s="1562"/>
      <c r="U14" s="1563"/>
      <c r="V14" s="1564"/>
      <c r="W14" s="1564"/>
      <c r="X14" s="1564"/>
      <c r="Y14" s="1569"/>
      <c r="Z14" s="1566"/>
      <c r="AA14" s="1566"/>
      <c r="AB14" s="1566"/>
      <c r="AC14" s="1566"/>
      <c r="AD14" s="1566">
        <v>20</v>
      </c>
      <c r="AE14" s="1567"/>
      <c r="AF14" s="445"/>
      <c r="AG14" s="561"/>
      <c r="AH14" s="1521" t="str">
        <f t="shared" si="0"/>
        <v/>
      </c>
      <c r="AI14" s="1521" t="str">
        <f t="shared" si="1"/>
        <v/>
      </c>
      <c r="AJ14" s="547"/>
      <c r="AK14" s="547"/>
      <c r="AL14" s="547"/>
      <c r="AM14" s="547"/>
      <c r="AN14" s="547"/>
      <c r="AO14" s="547"/>
      <c r="AP14" s="543"/>
      <c r="AQ14" s="1522" t="str">
        <f t="shared" si="2"/>
        <v/>
      </c>
      <c r="AR14" s="1522" t="str">
        <f t="shared" si="3"/>
        <v/>
      </c>
      <c r="AS14" s="368" t="str">
        <f t="shared" si="4"/>
        <v/>
      </c>
      <c r="AT14" s="231"/>
      <c r="AU14" s="62"/>
      <c r="AV14" s="62"/>
      <c r="AW14" s="1533"/>
      <c r="AX14" s="542"/>
      <c r="AY14" s="542"/>
      <c r="AZ14" s="542"/>
      <c r="BA14" s="542"/>
      <c r="BB14" s="230" t="str">
        <f>IF(AND(C14="",D14="",S14="",T14=""),"",IF(AND(I14&gt;0,AR14&gt;0),"a",IF(AND(I14&gt;0,AS14&gt;0),"b",IF(AND(AR14&gt;0,J14&gt;0),"b",IF(AND(J14&gt;0,AS14&gt;0),"d",IF(AND(I14&gt;0,AR14="",AS14=""),"c",IF(AND(AR14&gt;0,I14="",J14=""),"c","")))))))</f>
        <v/>
      </c>
      <c r="BC14" s="230" t="str">
        <f t="shared" ref="BC14:BC32" si="8">IF(BP14="N/E","n",IF(AND(C14="",D14="",S14="",T14=""),"",IF(AND(I14="",J14&gt;0,AR14="",AS14=""),"e",IF(AND(AR14="",AS14&gt;0,I14="",J14=""),"e",IF(AND(I14="",J14="",AR14="",AS14=""),"f",IF(BB14&lt;&gt;0,""))))))</f>
        <v/>
      </c>
      <c r="BD14" s="547"/>
      <c r="BE14" s="547"/>
      <c r="BF14" s="547"/>
      <c r="BG14" s="547"/>
      <c r="BH14" s="547"/>
      <c r="BI14" s="547"/>
      <c r="BJ14" s="547"/>
      <c r="BK14" s="544" t="str">
        <f t="shared" ref="BK14:BK23" si="9">IF(AND(BB14="",BC14=""),"",IF(BB14="",BC14,IF(BC14="",BB14,"???")))</f>
        <v/>
      </c>
      <c r="BL14" s="562"/>
      <c r="BM14" s="562"/>
      <c r="BN14" s="562"/>
      <c r="BO14" s="562"/>
      <c r="BP14" s="563"/>
      <c r="BQ14" s="606" t="str">
        <f t="shared" si="5"/>
        <v/>
      </c>
      <c r="BR14" s="596" t="str">
        <f t="shared" si="6"/>
        <v/>
      </c>
      <c r="BS14" s="595" t="str">
        <f t="shared" si="7"/>
        <v/>
      </c>
      <c r="BT14" s="597"/>
      <c r="BU14" s="609"/>
      <c r="BV14" s="418"/>
    </row>
    <row r="15" spans="1:80" s="11" customFormat="1" ht="18.95" customHeight="1">
      <c r="A15" s="1534">
        <v>8</v>
      </c>
      <c r="B15" s="1561"/>
      <c r="C15" s="1562"/>
      <c r="D15" s="1562"/>
      <c r="E15" s="1563"/>
      <c r="F15" s="1564"/>
      <c r="G15" s="1564"/>
      <c r="H15" s="1564"/>
      <c r="I15" s="1565"/>
      <c r="J15" s="1566"/>
      <c r="K15" s="1566"/>
      <c r="L15" s="1566"/>
      <c r="M15" s="1566"/>
      <c r="N15" s="1566"/>
      <c r="O15" s="1567"/>
      <c r="P15" s="445"/>
      <c r="Q15" s="559"/>
      <c r="R15" s="1561"/>
      <c r="S15" s="1570"/>
      <c r="T15" s="1570"/>
      <c r="U15" s="1571"/>
      <c r="V15" s="1568"/>
      <c r="W15" s="1568"/>
      <c r="X15" s="1568"/>
      <c r="Y15" s="1569"/>
      <c r="Z15" s="1566"/>
      <c r="AA15" s="1566"/>
      <c r="AB15" s="1566"/>
      <c r="AC15" s="1566"/>
      <c r="AD15" s="1566">
        <v>20</v>
      </c>
      <c r="AE15" s="1567"/>
      <c r="AF15" s="445"/>
      <c r="AG15" s="566"/>
      <c r="AH15" s="1521" t="str">
        <f t="shared" si="0"/>
        <v/>
      </c>
      <c r="AI15" s="1521" t="str">
        <f t="shared" si="1"/>
        <v/>
      </c>
      <c r="AJ15" s="547"/>
      <c r="AK15" s="547"/>
      <c r="AL15" s="547"/>
      <c r="AM15" s="547"/>
      <c r="AN15" s="547"/>
      <c r="AO15" s="547"/>
      <c r="AP15" s="543"/>
      <c r="AQ15" s="1522" t="str">
        <f t="shared" si="2"/>
        <v/>
      </c>
      <c r="AR15" s="1522" t="str">
        <f t="shared" si="3"/>
        <v/>
      </c>
      <c r="AS15" s="368" t="str">
        <f t="shared" si="4"/>
        <v/>
      </c>
      <c r="AT15" s="231"/>
      <c r="AU15" s="62" t="s">
        <v>455</v>
      </c>
      <c r="AV15" s="62"/>
      <c r="AW15" s="1533"/>
      <c r="AX15" s="542"/>
      <c r="AY15" s="542"/>
      <c r="AZ15" s="542"/>
      <c r="BA15" s="542"/>
      <c r="BB15" s="230" t="str">
        <f t="shared" ref="BB15:BB23" si="10">IF(AND(C15="",D15="",S15="",T15=""),"",IF(AND(I15&gt;0,AR15&gt;0),"a",IF(AND(I15&gt;0,AS15&gt;0),"b",IF(AND(AR15&gt;0,J15&gt;0),"b",IF(AND(J15&gt;0,AS15&gt;0),"c",IF(AND(I15&gt;0,AR15="",AS15=""),"d",IF(AND(AR15&gt;0,I15="",J15=""),"d","")))))))</f>
        <v/>
      </c>
      <c r="BC15" s="230" t="str">
        <f t="shared" si="8"/>
        <v/>
      </c>
      <c r="BD15" s="547"/>
      <c r="BE15" s="547"/>
      <c r="BF15" s="547"/>
      <c r="BG15" s="547"/>
      <c r="BH15" s="547"/>
      <c r="BI15" s="547"/>
      <c r="BJ15" s="547"/>
      <c r="BK15" s="544" t="str">
        <f t="shared" si="9"/>
        <v/>
      </c>
      <c r="BL15" s="562"/>
      <c r="BM15" s="562"/>
      <c r="BN15" s="562"/>
      <c r="BO15" s="562"/>
      <c r="BP15" s="563"/>
      <c r="BQ15" s="606" t="str">
        <f t="shared" si="5"/>
        <v/>
      </c>
      <c r="BR15" s="596" t="str">
        <f t="shared" si="6"/>
        <v/>
      </c>
      <c r="BS15" s="595" t="str">
        <f t="shared" si="7"/>
        <v/>
      </c>
      <c r="BT15" s="597"/>
      <c r="BU15" s="609"/>
      <c r="BV15" s="1503" t="s">
        <v>443</v>
      </c>
      <c r="BW15" s="1491"/>
      <c r="BX15" s="1491"/>
      <c r="BY15" s="1491"/>
      <c r="BZ15" s="1491"/>
      <c r="CA15" s="1491"/>
      <c r="CB15" s="1492"/>
    </row>
    <row r="16" spans="1:80" s="11" customFormat="1" ht="18.95" customHeight="1">
      <c r="A16" s="1534">
        <v>9</v>
      </c>
      <c r="B16" s="1561"/>
      <c r="C16" s="1562"/>
      <c r="D16" s="1562"/>
      <c r="E16" s="1563"/>
      <c r="F16" s="1568"/>
      <c r="G16" s="1568"/>
      <c r="H16" s="1568"/>
      <c r="I16" s="1569"/>
      <c r="J16" s="1566"/>
      <c r="K16" s="1566"/>
      <c r="L16" s="1566"/>
      <c r="M16" s="1566"/>
      <c r="N16" s="1566"/>
      <c r="O16" s="1567"/>
      <c r="P16" s="445"/>
      <c r="Q16" s="559"/>
      <c r="R16" s="1561"/>
      <c r="S16" s="1562"/>
      <c r="T16" s="1562"/>
      <c r="U16" s="1563"/>
      <c r="V16" s="1564"/>
      <c r="W16" s="1564"/>
      <c r="X16" s="1564"/>
      <c r="Y16" s="1565"/>
      <c r="Z16" s="1566"/>
      <c r="AA16" s="1566"/>
      <c r="AB16" s="1566"/>
      <c r="AC16" s="1566"/>
      <c r="AD16" s="1566">
        <v>20</v>
      </c>
      <c r="AE16" s="1567"/>
      <c r="AF16" s="445"/>
      <c r="AG16" s="566"/>
      <c r="AH16" s="1521" t="str">
        <f t="shared" si="0"/>
        <v/>
      </c>
      <c r="AI16" s="1521" t="str">
        <f t="shared" si="1"/>
        <v/>
      </c>
      <c r="AJ16" s="547"/>
      <c r="AK16" s="547"/>
      <c r="AL16" s="547"/>
      <c r="AM16" s="547"/>
      <c r="AN16" s="547"/>
      <c r="AO16" s="547"/>
      <c r="AP16" s="543"/>
      <c r="AQ16" s="1522" t="str">
        <f t="shared" si="2"/>
        <v/>
      </c>
      <c r="AR16" s="1522" t="str">
        <f t="shared" si="3"/>
        <v/>
      </c>
      <c r="AS16" s="368" t="str">
        <f t="shared" si="4"/>
        <v/>
      </c>
      <c r="AT16" s="231"/>
      <c r="AU16" s="62" t="s">
        <v>455</v>
      </c>
      <c r="AV16" s="62"/>
      <c r="AW16" s="1533"/>
      <c r="AX16" s="542"/>
      <c r="AY16" s="542"/>
      <c r="AZ16" s="542"/>
      <c r="BA16" s="542"/>
      <c r="BB16" s="230" t="str">
        <f t="shared" si="10"/>
        <v/>
      </c>
      <c r="BC16" s="230" t="str">
        <f t="shared" si="8"/>
        <v/>
      </c>
      <c r="BD16" s="547"/>
      <c r="BE16" s="547"/>
      <c r="BF16" s="547"/>
      <c r="BG16" s="547"/>
      <c r="BH16" s="547"/>
      <c r="BI16" s="547"/>
      <c r="BJ16" s="547"/>
      <c r="BK16" s="544" t="str">
        <f t="shared" si="9"/>
        <v/>
      </c>
      <c r="BL16" s="562"/>
      <c r="BM16" s="562"/>
      <c r="BN16" s="562"/>
      <c r="BO16" s="562"/>
      <c r="BP16" s="563"/>
      <c r="BQ16" s="606" t="str">
        <f t="shared" si="5"/>
        <v/>
      </c>
      <c r="BR16" s="596" t="str">
        <f t="shared" si="6"/>
        <v/>
      </c>
      <c r="BS16" s="595" t="str">
        <f t="shared" si="7"/>
        <v/>
      </c>
      <c r="BT16" s="597"/>
      <c r="BU16" s="609"/>
      <c r="BV16" s="1501" t="s">
        <v>444</v>
      </c>
      <c r="BW16" s="1493"/>
      <c r="BX16" s="1493"/>
      <c r="BY16" s="1493"/>
      <c r="BZ16" s="1493"/>
      <c r="CA16" s="1493"/>
      <c r="CB16" s="1494"/>
    </row>
    <row r="17" spans="1:80" s="11" customFormat="1" ht="18.95" customHeight="1">
      <c r="A17" s="1534">
        <v>10</v>
      </c>
      <c r="B17" s="1561"/>
      <c r="C17" s="1562"/>
      <c r="D17" s="1562"/>
      <c r="E17" s="1563"/>
      <c r="F17" s="1564"/>
      <c r="G17" s="1564"/>
      <c r="H17" s="1564"/>
      <c r="I17" s="1565"/>
      <c r="J17" s="1566"/>
      <c r="K17" s="1566"/>
      <c r="L17" s="1566"/>
      <c r="M17" s="1566"/>
      <c r="N17" s="1566"/>
      <c r="O17" s="1567"/>
      <c r="P17" s="445"/>
      <c r="Q17" s="559"/>
      <c r="R17" s="1561"/>
      <c r="S17" s="1562"/>
      <c r="T17" s="1562"/>
      <c r="U17" s="1563"/>
      <c r="V17" s="1568"/>
      <c r="W17" s="1568"/>
      <c r="X17" s="1568"/>
      <c r="Y17" s="1569"/>
      <c r="Z17" s="1566"/>
      <c r="AA17" s="1566"/>
      <c r="AB17" s="1566"/>
      <c r="AC17" s="1566"/>
      <c r="AD17" s="1566">
        <v>20</v>
      </c>
      <c r="AE17" s="1567"/>
      <c r="AF17" s="445"/>
      <c r="AG17" s="566"/>
      <c r="AH17" s="1521" t="str">
        <f t="shared" si="0"/>
        <v/>
      </c>
      <c r="AI17" s="1521" t="str">
        <f t="shared" si="1"/>
        <v/>
      </c>
      <c r="AJ17" s="547"/>
      <c r="AK17" s="547"/>
      <c r="AL17" s="547"/>
      <c r="AM17" s="547"/>
      <c r="AN17" s="547"/>
      <c r="AO17" s="547"/>
      <c r="AP17" s="543"/>
      <c r="AQ17" s="1522" t="str">
        <f t="shared" si="2"/>
        <v/>
      </c>
      <c r="AR17" s="1522" t="str">
        <f t="shared" si="3"/>
        <v/>
      </c>
      <c r="AS17" s="368" t="str">
        <f t="shared" si="4"/>
        <v/>
      </c>
      <c r="AT17" s="231"/>
      <c r="AU17" s="62" t="s">
        <v>455</v>
      </c>
      <c r="AV17" s="62"/>
      <c r="AW17" s="1533"/>
      <c r="AX17" s="542"/>
      <c r="AY17" s="542"/>
      <c r="AZ17" s="542"/>
      <c r="BA17" s="542"/>
      <c r="BB17" s="230" t="str">
        <f t="shared" si="10"/>
        <v/>
      </c>
      <c r="BC17" s="230" t="str">
        <f t="shared" si="8"/>
        <v/>
      </c>
      <c r="BD17" s="547"/>
      <c r="BE17" s="547"/>
      <c r="BF17" s="547"/>
      <c r="BG17" s="547"/>
      <c r="BH17" s="547"/>
      <c r="BI17" s="547"/>
      <c r="BJ17" s="547"/>
      <c r="BK17" s="544" t="str">
        <f t="shared" si="9"/>
        <v/>
      </c>
      <c r="BL17" s="562"/>
      <c r="BM17" s="562"/>
      <c r="BN17" s="562"/>
      <c r="BO17" s="562"/>
      <c r="BP17" s="563"/>
      <c r="BQ17" s="606" t="str">
        <f t="shared" si="5"/>
        <v/>
      </c>
      <c r="BR17" s="596" t="str">
        <f t="shared" si="6"/>
        <v/>
      </c>
      <c r="BS17" s="595" t="str">
        <f t="shared" si="7"/>
        <v/>
      </c>
      <c r="BT17" s="597"/>
      <c r="BU17" s="609"/>
      <c r="BV17" s="1501" t="s">
        <v>445</v>
      </c>
      <c r="BW17" s="1493"/>
      <c r="BX17" s="1493"/>
      <c r="BY17" s="1493"/>
      <c r="BZ17" s="1493"/>
      <c r="CA17" s="1493"/>
      <c r="CB17" s="1494"/>
    </row>
    <row r="18" spans="1:80" s="11" customFormat="1" ht="18.95" customHeight="1">
      <c r="A18" s="1534">
        <v>11</v>
      </c>
      <c r="B18" s="1561"/>
      <c r="C18" s="1570"/>
      <c r="D18" s="1570"/>
      <c r="E18" s="1571"/>
      <c r="F18" s="1568"/>
      <c r="G18" s="1568"/>
      <c r="H18" s="1568"/>
      <c r="I18" s="1569"/>
      <c r="J18" s="1566"/>
      <c r="K18" s="1566"/>
      <c r="L18" s="1566"/>
      <c r="M18" s="1566"/>
      <c r="N18" s="1566"/>
      <c r="O18" s="1567"/>
      <c r="P18" s="445"/>
      <c r="Q18" s="559"/>
      <c r="R18" s="1561"/>
      <c r="S18" s="1562"/>
      <c r="T18" s="1562"/>
      <c r="U18" s="1563"/>
      <c r="V18" s="1568"/>
      <c r="W18" s="1568"/>
      <c r="X18" s="1568"/>
      <c r="Y18" s="1569"/>
      <c r="Z18" s="1566"/>
      <c r="AA18" s="1566"/>
      <c r="AB18" s="1566"/>
      <c r="AC18" s="1566"/>
      <c r="AD18" s="1566">
        <v>20</v>
      </c>
      <c r="AE18" s="1567"/>
      <c r="AF18" s="445"/>
      <c r="AG18" s="566"/>
      <c r="AH18" s="1521" t="str">
        <f t="shared" si="0"/>
        <v/>
      </c>
      <c r="AI18" s="1521" t="str">
        <f t="shared" si="1"/>
        <v/>
      </c>
      <c r="AJ18" s="547"/>
      <c r="AK18" s="547"/>
      <c r="AL18" s="547"/>
      <c r="AM18" s="547"/>
      <c r="AN18" s="547"/>
      <c r="AO18" s="547"/>
      <c r="AP18" s="543"/>
      <c r="AQ18" s="1522" t="str">
        <f t="shared" si="2"/>
        <v/>
      </c>
      <c r="AR18" s="1522" t="str">
        <f t="shared" si="3"/>
        <v/>
      </c>
      <c r="AS18" s="368" t="str">
        <f t="shared" si="4"/>
        <v/>
      </c>
      <c r="AT18" s="231"/>
      <c r="AU18" s="62"/>
      <c r="AV18" s="168"/>
      <c r="AW18" s="1533"/>
      <c r="AX18" s="542"/>
      <c r="AY18" s="542"/>
      <c r="AZ18" s="542"/>
      <c r="BA18" s="542"/>
      <c r="BB18" s="230" t="str">
        <f t="shared" si="10"/>
        <v/>
      </c>
      <c r="BC18" s="230" t="str">
        <f t="shared" si="8"/>
        <v/>
      </c>
      <c r="BD18" s="547"/>
      <c r="BE18" s="547"/>
      <c r="BF18" s="547"/>
      <c r="BG18" s="547"/>
      <c r="BH18" s="547"/>
      <c r="BI18" s="547"/>
      <c r="BJ18" s="547"/>
      <c r="BK18" s="544" t="str">
        <f t="shared" si="9"/>
        <v/>
      </c>
      <c r="BL18" s="562"/>
      <c r="BM18" s="562"/>
      <c r="BN18" s="562"/>
      <c r="BO18" s="562"/>
      <c r="BP18" s="563"/>
      <c r="BQ18" s="606" t="str">
        <f t="shared" si="5"/>
        <v/>
      </c>
      <c r="BR18" s="596" t="str">
        <f t="shared" si="6"/>
        <v/>
      </c>
      <c r="BS18" s="595" t="str">
        <f t="shared" si="7"/>
        <v/>
      </c>
      <c r="BT18" s="597"/>
      <c r="BU18" s="609"/>
      <c r="BV18" s="1501" t="s">
        <v>446</v>
      </c>
      <c r="BW18" s="1493"/>
      <c r="BX18" s="1493"/>
      <c r="BY18" s="1493"/>
      <c r="BZ18" s="1493"/>
      <c r="CA18" s="1493"/>
      <c r="CB18" s="1494"/>
    </row>
    <row r="19" spans="1:80" s="11" customFormat="1" ht="18.95" customHeight="1">
      <c r="A19" s="1534">
        <v>12</v>
      </c>
      <c r="B19" s="1561"/>
      <c r="C19" s="1562"/>
      <c r="D19" s="1562"/>
      <c r="E19" s="1563"/>
      <c r="F19" s="1568"/>
      <c r="G19" s="1568"/>
      <c r="H19" s="1568"/>
      <c r="I19" s="1569"/>
      <c r="J19" s="1566"/>
      <c r="K19" s="1566"/>
      <c r="L19" s="1566"/>
      <c r="M19" s="1566"/>
      <c r="N19" s="1566"/>
      <c r="O19" s="1567"/>
      <c r="P19" s="445"/>
      <c r="Q19" s="559"/>
      <c r="R19" s="1561"/>
      <c r="S19" s="1562"/>
      <c r="T19" s="1562"/>
      <c r="U19" s="1563"/>
      <c r="V19" s="1564"/>
      <c r="W19" s="1564"/>
      <c r="X19" s="1564"/>
      <c r="Y19" s="1565"/>
      <c r="Z19" s="1566"/>
      <c r="AA19" s="1566"/>
      <c r="AB19" s="1566"/>
      <c r="AC19" s="1566"/>
      <c r="AD19" s="1566">
        <v>20</v>
      </c>
      <c r="AE19" s="1567"/>
      <c r="AF19" s="445"/>
      <c r="AG19" s="566"/>
      <c r="AH19" s="1521" t="str">
        <f t="shared" si="0"/>
        <v/>
      </c>
      <c r="AI19" s="1521" t="str">
        <f t="shared" si="1"/>
        <v/>
      </c>
      <c r="AJ19" s="547"/>
      <c r="AK19" s="547"/>
      <c r="AL19" s="547"/>
      <c r="AM19" s="547"/>
      <c r="AN19" s="547"/>
      <c r="AO19" s="547"/>
      <c r="AP19" s="543"/>
      <c r="AQ19" s="1522" t="str">
        <f t="shared" si="2"/>
        <v/>
      </c>
      <c r="AR19" s="1522" t="str">
        <f t="shared" si="3"/>
        <v/>
      </c>
      <c r="AS19" s="368" t="str">
        <f t="shared" si="4"/>
        <v/>
      </c>
      <c r="AT19" s="231"/>
      <c r="AU19" s="62"/>
      <c r="AV19" s="381"/>
      <c r="AW19" s="1533"/>
      <c r="AX19" s="542"/>
      <c r="AY19" s="542"/>
      <c r="AZ19" s="542"/>
      <c r="BA19" s="542"/>
      <c r="BB19" s="230" t="str">
        <f t="shared" si="10"/>
        <v/>
      </c>
      <c r="BC19" s="230" t="str">
        <f t="shared" si="8"/>
        <v/>
      </c>
      <c r="BD19" s="547"/>
      <c r="BE19" s="547"/>
      <c r="BF19" s="547"/>
      <c r="BG19" s="547"/>
      <c r="BH19" s="547"/>
      <c r="BI19" s="547"/>
      <c r="BJ19" s="547"/>
      <c r="BK19" s="544" t="str">
        <f t="shared" si="9"/>
        <v/>
      </c>
      <c r="BL19" s="562"/>
      <c r="BM19" s="562"/>
      <c r="BN19" s="562"/>
      <c r="BO19" s="562"/>
      <c r="BP19" s="563"/>
      <c r="BQ19" s="606" t="str">
        <f t="shared" si="5"/>
        <v/>
      </c>
      <c r="BR19" s="596" t="str">
        <f t="shared" si="6"/>
        <v/>
      </c>
      <c r="BS19" s="595" t="str">
        <f t="shared" si="7"/>
        <v/>
      </c>
      <c r="BT19" s="597"/>
      <c r="BU19" s="609"/>
      <c r="BV19" s="1501" t="s">
        <v>447</v>
      </c>
      <c r="BW19" s="1493"/>
      <c r="BX19" s="1493"/>
      <c r="BY19" s="1493"/>
      <c r="BZ19" s="1493"/>
      <c r="CA19" s="1493"/>
      <c r="CB19" s="1494"/>
    </row>
    <row r="20" spans="1:80" s="11" customFormat="1" ht="18.95" customHeight="1">
      <c r="A20" s="1534">
        <v>13</v>
      </c>
      <c r="B20" s="1561"/>
      <c r="C20" s="1562"/>
      <c r="D20" s="1562"/>
      <c r="E20" s="1563"/>
      <c r="F20" s="1568"/>
      <c r="G20" s="1568"/>
      <c r="H20" s="1568"/>
      <c r="I20" s="1569"/>
      <c r="J20" s="1566"/>
      <c r="K20" s="1566"/>
      <c r="L20" s="1566"/>
      <c r="M20" s="1566"/>
      <c r="N20" s="1566"/>
      <c r="O20" s="1567"/>
      <c r="P20" s="445"/>
      <c r="Q20" s="559"/>
      <c r="R20" s="1561"/>
      <c r="S20" s="1562"/>
      <c r="T20" s="1562"/>
      <c r="U20" s="1563"/>
      <c r="V20" s="1564"/>
      <c r="W20" s="1564"/>
      <c r="X20" s="1564"/>
      <c r="Y20" s="1569"/>
      <c r="Z20" s="1566"/>
      <c r="AA20" s="1566"/>
      <c r="AB20" s="1566"/>
      <c r="AC20" s="1566"/>
      <c r="AD20" s="1566">
        <v>20</v>
      </c>
      <c r="AE20" s="1567"/>
      <c r="AF20" s="445"/>
      <c r="AG20" s="566"/>
      <c r="AH20" s="1521" t="str">
        <f t="shared" si="0"/>
        <v/>
      </c>
      <c r="AI20" s="1521" t="str">
        <f t="shared" si="1"/>
        <v/>
      </c>
      <c r="AJ20" s="547"/>
      <c r="AK20" s="547"/>
      <c r="AL20" s="547"/>
      <c r="AM20" s="547"/>
      <c r="AN20" s="547"/>
      <c r="AO20" s="547"/>
      <c r="AP20" s="543"/>
      <c r="AQ20" s="1522" t="str">
        <f t="shared" si="2"/>
        <v/>
      </c>
      <c r="AR20" s="1522" t="str">
        <f t="shared" si="3"/>
        <v/>
      </c>
      <c r="AS20" s="368" t="str">
        <f t="shared" si="4"/>
        <v/>
      </c>
      <c r="AT20" s="231"/>
      <c r="AU20" s="62"/>
      <c r="AV20" s="381"/>
      <c r="AW20" s="1533"/>
      <c r="AX20" s="542"/>
      <c r="AY20" s="542"/>
      <c r="AZ20" s="542"/>
      <c r="BA20" s="542"/>
      <c r="BB20" s="230" t="str">
        <f t="shared" si="10"/>
        <v/>
      </c>
      <c r="BC20" s="230" t="str">
        <f t="shared" si="8"/>
        <v/>
      </c>
      <c r="BD20" s="547"/>
      <c r="BE20" s="547"/>
      <c r="BF20" s="547"/>
      <c r="BG20" s="547"/>
      <c r="BH20" s="547"/>
      <c r="BI20" s="547"/>
      <c r="BJ20" s="547"/>
      <c r="BK20" s="544" t="str">
        <f t="shared" si="9"/>
        <v/>
      </c>
      <c r="BL20" s="562"/>
      <c r="BM20" s="562"/>
      <c r="BN20" s="562"/>
      <c r="BO20" s="562"/>
      <c r="BP20" s="563"/>
      <c r="BQ20" s="606" t="str">
        <f t="shared" si="5"/>
        <v/>
      </c>
      <c r="BR20" s="596" t="str">
        <f t="shared" si="6"/>
        <v/>
      </c>
      <c r="BS20" s="595" t="str">
        <f t="shared" si="7"/>
        <v/>
      </c>
      <c r="BT20" s="597"/>
      <c r="BU20" s="609"/>
      <c r="BV20" s="1501" t="s">
        <v>448</v>
      </c>
      <c r="BW20" s="1493"/>
      <c r="BX20" s="1493"/>
      <c r="BY20" s="1493"/>
      <c r="BZ20" s="1493"/>
      <c r="CA20" s="1493"/>
      <c r="CB20" s="1494"/>
    </row>
    <row r="21" spans="1:80" s="11" customFormat="1" ht="18.95" customHeight="1">
      <c r="A21" s="1534">
        <v>14</v>
      </c>
      <c r="B21" s="1572"/>
      <c r="C21" s="1573"/>
      <c r="D21" s="1573"/>
      <c r="E21" s="1574"/>
      <c r="F21" s="1575"/>
      <c r="G21" s="1575"/>
      <c r="H21" s="1575"/>
      <c r="I21" s="1576"/>
      <c r="J21" s="1566"/>
      <c r="K21" s="1566"/>
      <c r="L21" s="1566"/>
      <c r="M21" s="1566"/>
      <c r="N21" s="1566"/>
      <c r="O21" s="1567"/>
      <c r="P21" s="445"/>
      <c r="Q21" s="559"/>
      <c r="R21" s="1572"/>
      <c r="S21" s="1573"/>
      <c r="T21" s="1573"/>
      <c r="U21" s="1574"/>
      <c r="V21" s="1577"/>
      <c r="W21" s="1577"/>
      <c r="X21" s="1577"/>
      <c r="Y21" s="1569"/>
      <c r="Z21" s="1566"/>
      <c r="AA21" s="1566"/>
      <c r="AB21" s="1566"/>
      <c r="AC21" s="1566"/>
      <c r="AD21" s="1566">
        <v>20</v>
      </c>
      <c r="AE21" s="1567"/>
      <c r="AF21" s="445"/>
      <c r="AG21" s="566"/>
      <c r="AH21" s="1521" t="str">
        <f t="shared" si="0"/>
        <v/>
      </c>
      <c r="AI21" s="1521" t="str">
        <f t="shared" si="1"/>
        <v/>
      </c>
      <c r="AJ21" s="547"/>
      <c r="AK21" s="547"/>
      <c r="AL21" s="547"/>
      <c r="AM21" s="547"/>
      <c r="AN21" s="547"/>
      <c r="AO21" s="547"/>
      <c r="AP21" s="543"/>
      <c r="AQ21" s="1522" t="str">
        <f t="shared" si="2"/>
        <v/>
      </c>
      <c r="AR21" s="1522" t="str">
        <f t="shared" si="3"/>
        <v/>
      </c>
      <c r="AS21" s="368" t="str">
        <f t="shared" si="4"/>
        <v/>
      </c>
      <c r="AT21" s="231"/>
      <c r="AU21" s="62"/>
      <c r="AV21" s="381"/>
      <c r="AW21" s="1533"/>
      <c r="AX21" s="542"/>
      <c r="AY21" s="542"/>
      <c r="AZ21" s="542"/>
      <c r="BA21" s="542"/>
      <c r="BB21" s="230" t="str">
        <f t="shared" si="10"/>
        <v/>
      </c>
      <c r="BC21" s="230" t="str">
        <f t="shared" si="8"/>
        <v/>
      </c>
      <c r="BD21" s="547"/>
      <c r="BE21" s="547"/>
      <c r="BF21" s="547"/>
      <c r="BG21" s="547"/>
      <c r="BH21" s="547"/>
      <c r="BI21" s="547"/>
      <c r="BJ21" s="547"/>
      <c r="BK21" s="544" t="str">
        <f t="shared" si="9"/>
        <v/>
      </c>
      <c r="BL21" s="562"/>
      <c r="BM21" s="562"/>
      <c r="BN21" s="562"/>
      <c r="BO21" s="562"/>
      <c r="BP21" s="563"/>
      <c r="BQ21" s="606" t="str">
        <f t="shared" si="5"/>
        <v/>
      </c>
      <c r="BR21" s="596" t="str">
        <f t="shared" si="6"/>
        <v/>
      </c>
      <c r="BS21" s="595" t="str">
        <f t="shared" si="7"/>
        <v/>
      </c>
      <c r="BT21" s="597"/>
      <c r="BU21" s="609"/>
      <c r="BV21" s="1502" t="s">
        <v>449</v>
      </c>
      <c r="BW21" s="1495"/>
      <c r="BX21" s="1495"/>
      <c r="BY21" s="1495"/>
      <c r="BZ21" s="1495"/>
      <c r="CA21" s="1495"/>
      <c r="CB21" s="1496"/>
    </row>
    <row r="22" spans="1:80" s="11" customFormat="1" ht="18.95" customHeight="1">
      <c r="A22" s="1534">
        <v>15</v>
      </c>
      <c r="B22" s="1561"/>
      <c r="C22" s="1562"/>
      <c r="D22" s="1562"/>
      <c r="E22" s="1563"/>
      <c r="F22" s="1564"/>
      <c r="G22" s="1564"/>
      <c r="H22" s="1564"/>
      <c r="I22" s="1565"/>
      <c r="J22" s="1566"/>
      <c r="K22" s="1566"/>
      <c r="L22" s="1566"/>
      <c r="M22" s="1566"/>
      <c r="N22" s="1566"/>
      <c r="O22" s="1567"/>
      <c r="P22" s="445"/>
      <c r="Q22" s="559"/>
      <c r="R22" s="1579"/>
      <c r="S22" s="1580"/>
      <c r="T22" s="1580"/>
      <c r="U22" s="1581"/>
      <c r="V22" s="1582"/>
      <c r="W22" s="1582"/>
      <c r="X22" s="1582"/>
      <c r="Y22" s="1578"/>
      <c r="Z22" s="1566"/>
      <c r="AA22" s="1566"/>
      <c r="AB22" s="1566"/>
      <c r="AC22" s="1566"/>
      <c r="AD22" s="1566">
        <v>20</v>
      </c>
      <c r="AE22" s="1567"/>
      <c r="AF22" s="445"/>
      <c r="AG22" s="561"/>
      <c r="AH22" s="1521" t="str">
        <f t="shared" si="0"/>
        <v/>
      </c>
      <c r="AI22" s="1521" t="str">
        <f t="shared" si="1"/>
        <v/>
      </c>
      <c r="AJ22" s="547"/>
      <c r="AK22" s="547"/>
      <c r="AL22" s="547"/>
      <c r="AM22" s="547"/>
      <c r="AN22" s="547"/>
      <c r="AO22" s="547"/>
      <c r="AP22" s="543"/>
      <c r="AQ22" s="1522" t="str">
        <f t="shared" si="2"/>
        <v/>
      </c>
      <c r="AR22" s="1522" t="str">
        <f t="shared" si="3"/>
        <v/>
      </c>
      <c r="AS22" s="368" t="str">
        <f t="shared" si="4"/>
        <v/>
      </c>
      <c r="AT22" s="231"/>
      <c r="AU22" s="62"/>
      <c r="AV22" s="381"/>
      <c r="AW22" s="1533"/>
      <c r="AX22" s="542"/>
      <c r="AY22" s="542"/>
      <c r="AZ22" s="542"/>
      <c r="BA22" s="542"/>
      <c r="BB22" s="230" t="str">
        <f t="shared" si="10"/>
        <v/>
      </c>
      <c r="BC22" s="230" t="str">
        <f t="shared" si="8"/>
        <v/>
      </c>
      <c r="BD22" s="547"/>
      <c r="BE22" s="547"/>
      <c r="BF22" s="547"/>
      <c r="BG22" s="547"/>
      <c r="BH22" s="547"/>
      <c r="BI22" s="547"/>
      <c r="BJ22" s="547"/>
      <c r="BK22" s="544" t="str">
        <f t="shared" si="9"/>
        <v/>
      </c>
      <c r="BL22" s="562"/>
      <c r="BM22" s="562"/>
      <c r="BN22" s="562"/>
      <c r="BO22" s="562"/>
      <c r="BP22" s="563"/>
      <c r="BQ22" s="606" t="str">
        <f t="shared" si="5"/>
        <v/>
      </c>
      <c r="BR22" s="596" t="str">
        <f t="shared" si="6"/>
        <v/>
      </c>
      <c r="BS22" s="595" t="str">
        <f t="shared" si="7"/>
        <v/>
      </c>
      <c r="BT22" s="597"/>
      <c r="BU22" s="609"/>
      <c r="BV22" s="418"/>
    </row>
    <row r="23" spans="1:80" s="11" customFormat="1" ht="18.95" customHeight="1">
      <c r="A23" s="1534">
        <v>16</v>
      </c>
      <c r="B23" s="1561"/>
      <c r="C23" s="1562"/>
      <c r="D23" s="1562"/>
      <c r="E23" s="1563"/>
      <c r="F23" s="1568"/>
      <c r="G23" s="1568"/>
      <c r="H23" s="1568"/>
      <c r="I23" s="1569"/>
      <c r="J23" s="1566"/>
      <c r="K23" s="1566"/>
      <c r="L23" s="1566"/>
      <c r="M23" s="1566"/>
      <c r="N23" s="1566"/>
      <c r="O23" s="1567"/>
      <c r="P23" s="445"/>
      <c r="Q23" s="559"/>
      <c r="R23" s="1572"/>
      <c r="S23" s="1573"/>
      <c r="T23" s="1573"/>
      <c r="U23" s="1574"/>
      <c r="V23" s="1577"/>
      <c r="W23" s="1577"/>
      <c r="X23" s="1577"/>
      <c r="Y23" s="1569"/>
      <c r="Z23" s="1566"/>
      <c r="AA23" s="1566"/>
      <c r="AB23" s="1566"/>
      <c r="AC23" s="1566"/>
      <c r="AD23" s="1566">
        <v>20</v>
      </c>
      <c r="AE23" s="1567"/>
      <c r="AF23" s="445"/>
      <c r="AG23" s="566"/>
      <c r="AH23" s="1521" t="str">
        <f t="shared" si="0"/>
        <v/>
      </c>
      <c r="AI23" s="1521" t="str">
        <f t="shared" si="1"/>
        <v/>
      </c>
      <c r="AJ23" s="547"/>
      <c r="AK23" s="547"/>
      <c r="AL23" s="547"/>
      <c r="AM23" s="547"/>
      <c r="AN23" s="547"/>
      <c r="AO23" s="547"/>
      <c r="AP23" s="543"/>
      <c r="AQ23" s="1522" t="str">
        <f t="shared" si="2"/>
        <v/>
      </c>
      <c r="AR23" s="1522" t="str">
        <f t="shared" si="3"/>
        <v/>
      </c>
      <c r="AS23" s="368" t="str">
        <f t="shared" si="4"/>
        <v/>
      </c>
      <c r="AT23" s="231"/>
      <c r="AU23" s="62"/>
      <c r="AV23" s="168"/>
      <c r="AW23" s="1533"/>
      <c r="AX23" s="577"/>
      <c r="AY23" s="577"/>
      <c r="AZ23" s="577"/>
      <c r="BA23" s="577"/>
      <c r="BB23" s="578" t="str">
        <f t="shared" si="10"/>
        <v/>
      </c>
      <c r="BC23" s="578" t="str">
        <f t="shared" si="8"/>
        <v/>
      </c>
      <c r="BD23" s="579"/>
      <c r="BE23" s="579"/>
      <c r="BF23" s="579"/>
      <c r="BG23" s="579"/>
      <c r="BH23" s="579"/>
      <c r="BI23" s="579"/>
      <c r="BJ23" s="579"/>
      <c r="BK23" s="580" t="str">
        <f t="shared" si="9"/>
        <v/>
      </c>
      <c r="BL23" s="562"/>
      <c r="BM23" s="562"/>
      <c r="BN23" s="562"/>
      <c r="BO23" s="562"/>
      <c r="BP23" s="563"/>
      <c r="BQ23" s="606" t="str">
        <f t="shared" si="5"/>
        <v/>
      </c>
      <c r="BR23" s="596" t="str">
        <f t="shared" si="6"/>
        <v/>
      </c>
      <c r="BS23" s="595" t="str">
        <f t="shared" si="7"/>
        <v/>
      </c>
      <c r="BT23" s="597"/>
      <c r="BU23" s="609"/>
      <c r="BV23" s="1531" t="s">
        <v>459</v>
      </c>
      <c r="BW23" s="1491"/>
      <c r="BX23" s="1491"/>
      <c r="BY23" s="1491"/>
      <c r="BZ23" s="1491"/>
      <c r="CA23" s="1492"/>
    </row>
    <row r="24" spans="1:80" s="232" customFormat="1" ht="18.95" customHeight="1">
      <c r="A24" s="1534">
        <v>17</v>
      </c>
      <c r="B24" s="1561"/>
      <c r="C24" s="1570"/>
      <c r="D24" s="1570"/>
      <c r="E24" s="1571"/>
      <c r="F24" s="1568"/>
      <c r="G24" s="1568"/>
      <c r="H24" s="1568"/>
      <c r="I24" s="1569"/>
      <c r="J24" s="1566"/>
      <c r="K24" s="1566"/>
      <c r="L24" s="1566"/>
      <c r="M24" s="1566"/>
      <c r="N24" s="1566">
        <v>30</v>
      </c>
      <c r="O24" s="1567"/>
      <c r="P24" s="445"/>
      <c r="Q24" s="559"/>
      <c r="R24" s="560"/>
      <c r="S24" s="557"/>
      <c r="T24" s="557"/>
      <c r="U24" s="558"/>
      <c r="V24" s="559"/>
      <c r="W24" s="559"/>
      <c r="X24" s="559"/>
      <c r="Y24" s="559"/>
      <c r="Z24" s="446"/>
      <c r="AA24" s="418"/>
      <c r="AB24" s="418"/>
      <c r="AC24" s="418"/>
      <c r="AD24" s="418"/>
      <c r="AE24" s="418"/>
      <c r="AF24" s="418"/>
      <c r="AG24" s="418"/>
      <c r="AH24" s="418" t="str">
        <f t="shared" si="0"/>
        <v/>
      </c>
      <c r="AI24" s="418" t="str">
        <f t="shared" si="1"/>
        <v/>
      </c>
      <c r="AJ24" s="418"/>
      <c r="AK24" s="418"/>
      <c r="AL24" s="418"/>
      <c r="AM24" s="418"/>
      <c r="AN24" s="418"/>
      <c r="AO24" s="418"/>
      <c r="AP24" s="418"/>
      <c r="AQ24" s="1522" t="str">
        <f t="shared" si="2"/>
        <v/>
      </c>
      <c r="AR24" s="1522" t="str">
        <f t="shared" si="3"/>
        <v/>
      </c>
      <c r="AS24" s="418"/>
      <c r="AT24" s="418"/>
      <c r="AU24" s="418"/>
      <c r="AV24" s="168"/>
      <c r="AW24" s="1533"/>
      <c r="AX24" s="418"/>
      <c r="AY24" s="418"/>
      <c r="AZ24" s="418"/>
      <c r="BA24" s="418"/>
      <c r="BB24" s="570" t="str">
        <f t="shared" ref="BB24:BB32" si="11">IF(AND(C24="",D24="",S24="",T24=""),"",IF(AND(I24&gt;0,AR24&gt;0),"a",IF(AND(I24&gt;0,AS24&gt;0),"b",IF(AND(AR24&gt;0,J24&gt;0),"b",IF(AND(J24&gt;0,AS24&gt;0),"d",IF(AND(I24&gt;0,AR24="",AS24=""),"c",IF(AND(AR24&gt;0,I24="",J24=""),"c","")))))))</f>
        <v/>
      </c>
      <c r="BC24" s="570" t="str">
        <f t="shared" si="8"/>
        <v/>
      </c>
      <c r="BD24" s="570"/>
      <c r="BE24" s="570"/>
      <c r="BF24" s="570"/>
      <c r="BG24" s="570"/>
      <c r="BH24" s="570"/>
      <c r="BI24" s="570"/>
      <c r="BJ24" s="570"/>
      <c r="BK24" s="570"/>
      <c r="BL24" s="570"/>
      <c r="BM24" s="570"/>
      <c r="BN24" s="570"/>
      <c r="BO24" s="570"/>
      <c r="BP24" s="576"/>
      <c r="BQ24" s="595" t="str">
        <f t="shared" si="5"/>
        <v/>
      </c>
      <c r="BR24" s="596" t="str">
        <f t="shared" si="6"/>
        <v/>
      </c>
      <c r="BS24" s="595" t="str">
        <f t="shared" si="7"/>
        <v/>
      </c>
      <c r="BT24" s="597"/>
      <c r="BU24" s="418"/>
      <c r="BV24" s="1532" t="s">
        <v>454</v>
      </c>
      <c r="BW24" s="1529"/>
      <c r="BX24" s="1529"/>
      <c r="BY24" s="1529"/>
      <c r="BZ24" s="1529"/>
      <c r="CA24" s="1530"/>
    </row>
    <row r="25" spans="1:80" s="232" customFormat="1" ht="18.95" customHeight="1">
      <c r="A25" s="1534">
        <v>18</v>
      </c>
      <c r="B25" s="1561"/>
      <c r="C25" s="1562"/>
      <c r="D25" s="1562"/>
      <c r="E25" s="1563"/>
      <c r="F25" s="1568"/>
      <c r="G25" s="1568"/>
      <c r="H25" s="1568"/>
      <c r="I25" s="1569"/>
      <c r="J25" s="1566"/>
      <c r="K25" s="1566"/>
      <c r="L25" s="1566"/>
      <c r="M25" s="1566"/>
      <c r="N25" s="1566">
        <v>30</v>
      </c>
      <c r="O25" s="1567"/>
      <c r="P25" s="445"/>
      <c r="Q25" s="559"/>
      <c r="R25" s="560"/>
      <c r="S25" s="557"/>
      <c r="T25" s="557"/>
      <c r="U25" s="558"/>
      <c r="V25" s="559"/>
      <c r="W25" s="559"/>
      <c r="X25" s="559"/>
      <c r="Y25" s="559"/>
      <c r="Z25" s="446"/>
      <c r="AA25" s="418"/>
      <c r="AB25" s="418"/>
      <c r="AC25" s="418"/>
      <c r="AD25" s="418"/>
      <c r="AE25" s="418"/>
      <c r="AF25" s="418"/>
      <c r="AG25" s="418"/>
      <c r="AH25" s="418" t="str">
        <f t="shared" si="0"/>
        <v/>
      </c>
      <c r="AI25" s="418" t="str">
        <f t="shared" si="1"/>
        <v/>
      </c>
      <c r="AJ25" s="418"/>
      <c r="AK25" s="418"/>
      <c r="AL25" s="418"/>
      <c r="AM25" s="418"/>
      <c r="AN25" s="418"/>
      <c r="AO25" s="418"/>
      <c r="AP25" s="418"/>
      <c r="AQ25" s="1522" t="str">
        <f t="shared" si="2"/>
        <v/>
      </c>
      <c r="AR25" s="1522" t="str">
        <f t="shared" si="3"/>
        <v/>
      </c>
      <c r="AS25" s="418"/>
      <c r="AT25" s="418"/>
      <c r="AU25" s="418"/>
      <c r="AV25" s="168"/>
      <c r="AW25" s="1533"/>
      <c r="AX25" s="418"/>
      <c r="AY25" s="418"/>
      <c r="AZ25" s="418"/>
      <c r="BA25" s="418"/>
      <c r="BB25" s="570" t="str">
        <f t="shared" si="11"/>
        <v/>
      </c>
      <c r="BC25" s="570" t="str">
        <f t="shared" si="8"/>
        <v/>
      </c>
      <c r="BD25" s="570"/>
      <c r="BE25" s="570"/>
      <c r="BF25" s="570"/>
      <c r="BG25" s="570"/>
      <c r="BH25" s="570"/>
      <c r="BI25" s="570"/>
      <c r="BJ25" s="570"/>
      <c r="BK25" s="570"/>
      <c r="BL25" s="570"/>
      <c r="BM25" s="570"/>
      <c r="BN25" s="570"/>
      <c r="BO25" s="570"/>
      <c r="BP25" s="576"/>
      <c r="BQ25" s="595" t="str">
        <f t="shared" si="5"/>
        <v/>
      </c>
      <c r="BR25" s="596" t="str">
        <f t="shared" si="6"/>
        <v/>
      </c>
      <c r="BS25" s="595" t="str">
        <f t="shared" si="7"/>
        <v/>
      </c>
      <c r="BT25" s="597"/>
      <c r="BU25" s="418"/>
      <c r="BV25" s="418"/>
    </row>
    <row r="26" spans="1:80" s="232" customFormat="1" ht="18.95" customHeight="1">
      <c r="A26" s="1534">
        <v>19</v>
      </c>
      <c r="B26" s="1561"/>
      <c r="C26" s="1562"/>
      <c r="D26" s="1562"/>
      <c r="E26" s="1563"/>
      <c r="F26" s="1568"/>
      <c r="G26" s="1568"/>
      <c r="H26" s="1568"/>
      <c r="I26" s="1569"/>
      <c r="J26" s="1566"/>
      <c r="K26" s="1566"/>
      <c r="L26" s="1566"/>
      <c r="M26" s="1566"/>
      <c r="N26" s="1566">
        <v>30</v>
      </c>
      <c r="O26" s="1567"/>
      <c r="P26" s="445"/>
      <c r="Q26" s="559"/>
      <c r="R26" s="560"/>
      <c r="S26" s="557"/>
      <c r="T26" s="557"/>
      <c r="U26" s="558"/>
      <c r="V26" s="559"/>
      <c r="W26" s="559"/>
      <c r="X26" s="559"/>
      <c r="Y26" s="559"/>
      <c r="Z26" s="446"/>
      <c r="AA26" s="418"/>
      <c r="AB26" s="418"/>
      <c r="AC26" s="418"/>
      <c r="AD26" s="418"/>
      <c r="AE26" s="418"/>
      <c r="AF26" s="418"/>
      <c r="AG26" s="418"/>
      <c r="AH26" s="418" t="str">
        <f t="shared" si="0"/>
        <v/>
      </c>
      <c r="AI26" s="418" t="str">
        <f t="shared" si="1"/>
        <v/>
      </c>
      <c r="AJ26" s="418"/>
      <c r="AK26" s="418"/>
      <c r="AL26" s="418"/>
      <c r="AM26" s="418"/>
      <c r="AN26" s="418"/>
      <c r="AO26" s="418"/>
      <c r="AP26" s="418"/>
      <c r="AQ26" s="1522" t="str">
        <f t="shared" si="2"/>
        <v/>
      </c>
      <c r="AR26" s="1522" t="str">
        <f t="shared" si="3"/>
        <v/>
      </c>
      <c r="AS26" s="418"/>
      <c r="AT26" s="418"/>
      <c r="AU26" s="418"/>
      <c r="AV26" s="168"/>
      <c r="AW26" s="1533"/>
      <c r="AX26" s="418"/>
      <c r="AY26" s="418"/>
      <c r="AZ26" s="418"/>
      <c r="BA26" s="418"/>
      <c r="BB26" s="570" t="str">
        <f t="shared" si="11"/>
        <v/>
      </c>
      <c r="BC26" s="570" t="str">
        <f t="shared" si="8"/>
        <v/>
      </c>
      <c r="BD26" s="570"/>
      <c r="BE26" s="570"/>
      <c r="BF26" s="570"/>
      <c r="BG26" s="570"/>
      <c r="BH26" s="570"/>
      <c r="BI26" s="570"/>
      <c r="BJ26" s="570"/>
      <c r="BK26" s="570"/>
      <c r="BL26" s="570"/>
      <c r="BM26" s="570"/>
      <c r="BN26" s="570"/>
      <c r="BO26" s="570"/>
      <c r="BP26" s="576"/>
      <c r="BQ26" s="595" t="str">
        <f t="shared" si="5"/>
        <v/>
      </c>
      <c r="BR26" s="596" t="str">
        <f t="shared" si="6"/>
        <v/>
      </c>
      <c r="BS26" s="595" t="str">
        <f t="shared" si="7"/>
        <v/>
      </c>
      <c r="BT26" s="597"/>
      <c r="BU26" s="418"/>
      <c r="BV26" s="418"/>
    </row>
    <row r="27" spans="1:80" s="232" customFormat="1" ht="18.95" customHeight="1">
      <c r="A27" s="1534">
        <v>20</v>
      </c>
      <c r="B27" s="560"/>
      <c r="C27" s="557"/>
      <c r="D27" s="557"/>
      <c r="E27" s="558"/>
      <c r="F27" s="566"/>
      <c r="G27" s="1072"/>
      <c r="H27" s="559"/>
      <c r="I27" s="565"/>
      <c r="J27" s="560"/>
      <c r="K27" s="559"/>
      <c r="L27" s="559"/>
      <c r="M27" s="559"/>
      <c r="N27" s="559"/>
      <c r="O27" s="559"/>
      <c r="P27" s="559"/>
      <c r="Q27" s="559"/>
      <c r="R27" s="560"/>
      <c r="S27" s="557"/>
      <c r="T27" s="557"/>
      <c r="U27" s="558"/>
      <c r="V27" s="559"/>
      <c r="W27" s="559"/>
      <c r="X27" s="559"/>
      <c r="Y27" s="559"/>
      <c r="Z27" s="446"/>
      <c r="AA27" s="418"/>
      <c r="AB27" s="418"/>
      <c r="AC27" s="418"/>
      <c r="AD27" s="418"/>
      <c r="AE27" s="418"/>
      <c r="AF27" s="418"/>
      <c r="AG27" s="418"/>
      <c r="AH27" s="418" t="str">
        <f t="shared" si="0"/>
        <v/>
      </c>
      <c r="AI27" s="418" t="str">
        <f t="shared" si="1"/>
        <v/>
      </c>
      <c r="AJ27" s="418"/>
      <c r="AK27" s="418"/>
      <c r="AL27" s="418"/>
      <c r="AM27" s="418"/>
      <c r="AN27" s="418"/>
      <c r="AO27" s="418"/>
      <c r="AP27" s="418"/>
      <c r="AQ27" s="1522" t="str">
        <f t="shared" si="2"/>
        <v/>
      </c>
      <c r="AR27" s="1522" t="str">
        <f t="shared" si="3"/>
        <v/>
      </c>
      <c r="AS27" s="418"/>
      <c r="AT27" s="418"/>
      <c r="AU27" s="418"/>
      <c r="AV27" s="168"/>
      <c r="AW27" s="1533"/>
      <c r="AX27" s="418"/>
      <c r="AY27" s="418"/>
      <c r="AZ27" s="418"/>
      <c r="BA27" s="418"/>
      <c r="BB27" s="570" t="str">
        <f t="shared" si="11"/>
        <v/>
      </c>
      <c r="BC27" s="570" t="str">
        <f t="shared" si="8"/>
        <v/>
      </c>
      <c r="BD27" s="570"/>
      <c r="BE27" s="570"/>
      <c r="BF27" s="570"/>
      <c r="BG27" s="570"/>
      <c r="BH27" s="570"/>
      <c r="BI27" s="570"/>
      <c r="BJ27" s="570"/>
      <c r="BK27" s="570"/>
      <c r="BL27" s="570"/>
      <c r="BM27" s="570"/>
      <c r="BN27" s="570"/>
      <c r="BO27" s="570"/>
      <c r="BP27" s="576"/>
      <c r="BQ27" s="595" t="str">
        <f>IF(AND(BB27="",BC27=""),"",IF(BB27="",BC27,IF(BC27="",BB27,"???")))</f>
        <v/>
      </c>
      <c r="BR27" s="596" t="str">
        <f t="shared" si="6"/>
        <v/>
      </c>
      <c r="BS27" s="595" t="str">
        <f t="shared" si="7"/>
        <v/>
      </c>
      <c r="BT27" s="597"/>
      <c r="BU27" s="418"/>
      <c r="BV27" s="418"/>
    </row>
    <row r="28" spans="1:80" s="232" customFormat="1" ht="18.95" customHeight="1">
      <c r="A28" s="1534">
        <v>21</v>
      </c>
      <c r="B28" s="560"/>
      <c r="C28" s="557"/>
      <c r="D28" s="557"/>
      <c r="E28" s="558"/>
      <c r="F28" s="566"/>
      <c r="G28" s="1072"/>
      <c r="H28" s="559"/>
      <c r="I28" s="565"/>
      <c r="J28" s="560"/>
      <c r="K28" s="559"/>
      <c r="L28" s="559"/>
      <c r="M28" s="559"/>
      <c r="N28" s="559"/>
      <c r="O28" s="559"/>
      <c r="P28" s="559"/>
      <c r="Q28" s="559"/>
      <c r="R28" s="560"/>
      <c r="S28" s="557"/>
      <c r="T28" s="557"/>
      <c r="U28" s="558"/>
      <c r="V28" s="559"/>
      <c r="W28" s="559"/>
      <c r="X28" s="559"/>
      <c r="Y28" s="559"/>
      <c r="Z28" s="446"/>
      <c r="AA28" s="418"/>
      <c r="AB28" s="418"/>
      <c r="AC28" s="418"/>
      <c r="AD28" s="418"/>
      <c r="AE28" s="418"/>
      <c r="AF28" s="418"/>
      <c r="AG28" s="418"/>
      <c r="AH28" s="418" t="str">
        <f t="shared" si="0"/>
        <v/>
      </c>
      <c r="AI28" s="418" t="str">
        <f t="shared" si="1"/>
        <v/>
      </c>
      <c r="AJ28" s="418"/>
      <c r="AK28" s="418"/>
      <c r="AL28" s="418"/>
      <c r="AM28" s="418"/>
      <c r="AN28" s="418"/>
      <c r="AO28" s="418"/>
      <c r="AP28" s="418"/>
      <c r="AQ28" s="1522" t="str">
        <f t="shared" si="2"/>
        <v/>
      </c>
      <c r="AR28" s="1522" t="str">
        <f t="shared" si="3"/>
        <v/>
      </c>
      <c r="AS28" s="418"/>
      <c r="AT28" s="418"/>
      <c r="AU28" s="418"/>
      <c r="AV28" s="168"/>
      <c r="AW28" s="1533"/>
      <c r="AX28" s="418"/>
      <c r="AY28" s="418"/>
      <c r="AZ28" s="418"/>
      <c r="BA28" s="418"/>
      <c r="BB28" s="570" t="str">
        <f t="shared" si="11"/>
        <v/>
      </c>
      <c r="BC28" s="570" t="str">
        <f t="shared" si="8"/>
        <v/>
      </c>
      <c r="BD28" s="570"/>
      <c r="BE28" s="570"/>
      <c r="BF28" s="570"/>
      <c r="BG28" s="570"/>
      <c r="BH28" s="570"/>
      <c r="BI28" s="570"/>
      <c r="BJ28" s="570"/>
      <c r="BK28" s="570"/>
      <c r="BL28" s="570"/>
      <c r="BM28" s="570"/>
      <c r="BN28" s="570"/>
      <c r="BO28" s="570"/>
      <c r="BP28" s="576"/>
      <c r="BQ28" s="595" t="str">
        <f>IF(AND(BB28="",BC28=""),"",IF(BB28="",BC28,IF(BC28="",BB28,"???")))</f>
        <v/>
      </c>
      <c r="BR28" s="596" t="str">
        <f t="shared" si="6"/>
        <v/>
      </c>
      <c r="BS28" s="595" t="str">
        <f t="shared" si="7"/>
        <v/>
      </c>
      <c r="BT28" s="597"/>
      <c r="BU28" s="418"/>
      <c r="BV28" s="418"/>
    </row>
    <row r="29" spans="1:80" s="232" customFormat="1" ht="18.95" customHeight="1">
      <c r="A29" s="1534">
        <v>22</v>
      </c>
      <c r="B29" s="560"/>
      <c r="C29" s="557"/>
      <c r="D29" s="557"/>
      <c r="E29" s="558"/>
      <c r="F29" s="566"/>
      <c r="G29" s="1072"/>
      <c r="H29" s="559"/>
      <c r="I29" s="565"/>
      <c r="J29" s="560"/>
      <c r="K29" s="559"/>
      <c r="L29" s="559"/>
      <c r="M29" s="559"/>
      <c r="N29" s="559"/>
      <c r="O29" s="559"/>
      <c r="P29" s="559"/>
      <c r="Q29" s="559"/>
      <c r="R29" s="560"/>
      <c r="S29" s="557"/>
      <c r="T29" s="557"/>
      <c r="U29" s="558"/>
      <c r="V29" s="559"/>
      <c r="W29" s="559"/>
      <c r="X29" s="559"/>
      <c r="Y29" s="559"/>
      <c r="Z29" s="446"/>
      <c r="AA29" s="418"/>
      <c r="AB29" s="418"/>
      <c r="AC29" s="418"/>
      <c r="AD29" s="418"/>
      <c r="AE29" s="418"/>
      <c r="AF29" s="418"/>
      <c r="AG29" s="418"/>
      <c r="AH29" s="418" t="str">
        <f t="shared" si="0"/>
        <v/>
      </c>
      <c r="AI29" s="418" t="str">
        <f t="shared" si="1"/>
        <v/>
      </c>
      <c r="AJ29" s="418"/>
      <c r="AK29" s="418"/>
      <c r="AL29" s="418"/>
      <c r="AM29" s="418"/>
      <c r="AN29" s="418"/>
      <c r="AO29" s="418"/>
      <c r="AP29" s="418"/>
      <c r="AQ29" s="1522" t="str">
        <f t="shared" si="2"/>
        <v/>
      </c>
      <c r="AR29" s="1522" t="str">
        <f t="shared" si="3"/>
        <v/>
      </c>
      <c r="AS29" s="418"/>
      <c r="AT29" s="418"/>
      <c r="AU29" s="418"/>
      <c r="AV29" s="168"/>
      <c r="AW29" s="1533"/>
      <c r="AX29" s="418"/>
      <c r="AY29" s="418"/>
      <c r="AZ29" s="418"/>
      <c r="BA29" s="418"/>
      <c r="BB29" s="570" t="str">
        <f t="shared" si="11"/>
        <v/>
      </c>
      <c r="BC29" s="570" t="str">
        <f t="shared" si="8"/>
        <v/>
      </c>
      <c r="BD29" s="570"/>
      <c r="BE29" s="570"/>
      <c r="BF29" s="570"/>
      <c r="BG29" s="570"/>
      <c r="BH29" s="570"/>
      <c r="BI29" s="570"/>
      <c r="BJ29" s="570"/>
      <c r="BK29" s="570"/>
      <c r="BL29" s="570"/>
      <c r="BM29" s="570"/>
      <c r="BN29" s="570"/>
      <c r="BO29" s="570"/>
      <c r="BP29" s="576"/>
      <c r="BQ29" s="595" t="str">
        <f>IF(AND(BB29="",BC29=""),"",IF(BB29="",BC29,IF(BC29="",BB29,"???")))</f>
        <v/>
      </c>
      <c r="BR29" s="596" t="str">
        <f t="shared" si="6"/>
        <v/>
      </c>
      <c r="BS29" s="595" t="str">
        <f t="shared" si="7"/>
        <v/>
      </c>
      <c r="BT29" s="597"/>
      <c r="BU29" s="418"/>
      <c r="BV29" s="418"/>
    </row>
    <row r="30" spans="1:80" s="232" customFormat="1" ht="18.95" customHeight="1">
      <c r="A30" s="1534">
        <v>23</v>
      </c>
      <c r="B30" s="560"/>
      <c r="C30" s="557"/>
      <c r="D30" s="557"/>
      <c r="E30" s="558"/>
      <c r="F30" s="566"/>
      <c r="G30" s="1072"/>
      <c r="H30" s="559"/>
      <c r="I30" s="565"/>
      <c r="J30" s="560"/>
      <c r="K30" s="559"/>
      <c r="L30" s="559"/>
      <c r="M30" s="559"/>
      <c r="N30" s="559"/>
      <c r="O30" s="559"/>
      <c r="P30" s="559"/>
      <c r="Q30" s="559"/>
      <c r="R30" s="560"/>
      <c r="S30" s="557"/>
      <c r="T30" s="557"/>
      <c r="U30" s="558"/>
      <c r="V30" s="559"/>
      <c r="W30" s="559"/>
      <c r="X30" s="559"/>
      <c r="Y30" s="559"/>
      <c r="Z30" s="446"/>
      <c r="AA30" s="418"/>
      <c r="AB30" s="418"/>
      <c r="AC30" s="418"/>
      <c r="AD30" s="418"/>
      <c r="AE30" s="418"/>
      <c r="AF30" s="418"/>
      <c r="AG30" s="418"/>
      <c r="AH30" s="418" t="str">
        <f t="shared" si="0"/>
        <v/>
      </c>
      <c r="AI30" s="418" t="str">
        <f t="shared" si="1"/>
        <v/>
      </c>
      <c r="AJ30" s="418"/>
      <c r="AK30" s="418"/>
      <c r="AL30" s="418"/>
      <c r="AM30" s="418"/>
      <c r="AN30" s="418"/>
      <c r="AO30" s="418"/>
      <c r="AP30" s="418"/>
      <c r="AQ30" s="1522" t="str">
        <f t="shared" si="2"/>
        <v/>
      </c>
      <c r="AR30" s="1522" t="str">
        <f t="shared" si="3"/>
        <v/>
      </c>
      <c r="AS30" s="418"/>
      <c r="AT30" s="418"/>
      <c r="AU30" s="418"/>
      <c r="AV30" s="168"/>
      <c r="AW30" s="1533"/>
      <c r="AX30" s="418"/>
      <c r="AY30" s="418"/>
      <c r="AZ30" s="418"/>
      <c r="BA30" s="418"/>
      <c r="BB30" s="570" t="str">
        <f t="shared" si="11"/>
        <v/>
      </c>
      <c r="BC30" s="570" t="str">
        <f t="shared" si="8"/>
        <v/>
      </c>
      <c r="BD30" s="570"/>
      <c r="BE30" s="570"/>
      <c r="BF30" s="570"/>
      <c r="BG30" s="570"/>
      <c r="BH30" s="570"/>
      <c r="BI30" s="570"/>
      <c r="BJ30" s="570"/>
      <c r="BK30" s="570"/>
      <c r="BL30" s="570"/>
      <c r="BM30" s="570"/>
      <c r="BN30" s="570"/>
      <c r="BO30" s="570"/>
      <c r="BP30" s="576"/>
      <c r="BQ30" s="595" t="str">
        <f t="shared" si="5"/>
        <v/>
      </c>
      <c r="BR30" s="596" t="str">
        <f t="shared" si="6"/>
        <v/>
      </c>
      <c r="BS30" s="595" t="str">
        <f t="shared" si="7"/>
        <v/>
      </c>
      <c r="BT30" s="597"/>
      <c r="BU30" s="418"/>
      <c r="BV30" s="418"/>
    </row>
    <row r="31" spans="1:80" s="232" customFormat="1" ht="18.95" customHeight="1">
      <c r="A31" s="1534">
        <v>24</v>
      </c>
      <c r="B31" s="560"/>
      <c r="C31" s="557"/>
      <c r="D31" s="557"/>
      <c r="E31" s="558"/>
      <c r="F31" s="566"/>
      <c r="G31" s="1072"/>
      <c r="H31" s="559"/>
      <c r="I31" s="565"/>
      <c r="J31" s="560"/>
      <c r="K31" s="559"/>
      <c r="L31" s="559"/>
      <c r="M31" s="559"/>
      <c r="N31" s="559"/>
      <c r="O31" s="559"/>
      <c r="P31" s="559"/>
      <c r="Q31" s="559"/>
      <c r="R31" s="560"/>
      <c r="S31" s="557"/>
      <c r="T31" s="557"/>
      <c r="U31" s="558"/>
      <c r="V31" s="559"/>
      <c r="W31" s="559"/>
      <c r="X31" s="559"/>
      <c r="Y31" s="559"/>
      <c r="Z31" s="446"/>
      <c r="AA31" s="418"/>
      <c r="AB31" s="418"/>
      <c r="AC31" s="418"/>
      <c r="AD31" s="418"/>
      <c r="AE31" s="418"/>
      <c r="AF31" s="418"/>
      <c r="AG31" s="418"/>
      <c r="AH31" s="418" t="str">
        <f t="shared" si="0"/>
        <v/>
      </c>
      <c r="AI31" s="418" t="str">
        <f t="shared" si="1"/>
        <v/>
      </c>
      <c r="AJ31" s="418"/>
      <c r="AK31" s="418"/>
      <c r="AL31" s="418"/>
      <c r="AM31" s="418"/>
      <c r="AN31" s="418"/>
      <c r="AO31" s="418"/>
      <c r="AP31" s="418"/>
      <c r="AQ31" s="1522" t="str">
        <f t="shared" si="2"/>
        <v/>
      </c>
      <c r="AR31" s="1522" t="str">
        <f t="shared" si="3"/>
        <v/>
      </c>
      <c r="AS31" s="418"/>
      <c r="AT31" s="418"/>
      <c r="AU31" s="418"/>
      <c r="AV31" s="168"/>
      <c r="AW31" s="1533"/>
      <c r="AX31" s="418"/>
      <c r="AY31" s="418"/>
      <c r="AZ31" s="418"/>
      <c r="BA31" s="418"/>
      <c r="BB31" s="570" t="str">
        <f t="shared" si="11"/>
        <v/>
      </c>
      <c r="BC31" s="570" t="str">
        <f t="shared" si="8"/>
        <v/>
      </c>
      <c r="BD31" s="570"/>
      <c r="BE31" s="570"/>
      <c r="BF31" s="570"/>
      <c r="BG31" s="570"/>
      <c r="BH31" s="570"/>
      <c r="BI31" s="570"/>
      <c r="BJ31" s="570"/>
      <c r="BK31" s="570"/>
      <c r="BL31" s="570"/>
      <c r="BM31" s="570"/>
      <c r="BN31" s="570"/>
      <c r="BO31" s="570"/>
      <c r="BP31" s="576"/>
      <c r="BQ31" s="595" t="str">
        <f t="shared" si="5"/>
        <v/>
      </c>
      <c r="BR31" s="596" t="str">
        <f t="shared" si="6"/>
        <v/>
      </c>
      <c r="BS31" s="595" t="str">
        <f t="shared" si="7"/>
        <v/>
      </c>
      <c r="BT31" s="597"/>
      <c r="BU31" s="418"/>
      <c r="BV31" s="418"/>
    </row>
    <row r="32" spans="1:80" s="232" customFormat="1" ht="18.95" customHeight="1">
      <c r="A32" s="571"/>
      <c r="B32" s="572"/>
      <c r="C32" s="379"/>
      <c r="D32" s="379"/>
      <c r="E32" s="418"/>
      <c r="F32" s="418"/>
      <c r="G32" s="418"/>
      <c r="H32" s="418"/>
      <c r="I32" s="573"/>
      <c r="J32" s="418"/>
      <c r="K32" s="418"/>
      <c r="L32" s="418"/>
      <c r="M32" s="418"/>
      <c r="N32" s="418"/>
      <c r="O32" s="418"/>
      <c r="P32" s="418"/>
      <c r="Q32" s="418"/>
      <c r="R32" s="418"/>
      <c r="S32" s="574"/>
      <c r="T32" s="575"/>
      <c r="U32" s="418"/>
      <c r="V32" s="418"/>
      <c r="W32" s="418"/>
      <c r="X32" s="418"/>
      <c r="Y32" s="418"/>
      <c r="Z32" s="418"/>
      <c r="AA32" s="418"/>
      <c r="AB32" s="418"/>
      <c r="AC32" s="418"/>
      <c r="AD32" s="418"/>
      <c r="AE32" s="418"/>
      <c r="AF32" s="418"/>
      <c r="AG32" s="418"/>
      <c r="AH32" s="418" t="str">
        <f t="shared" si="0"/>
        <v/>
      </c>
      <c r="AI32" s="418" t="str">
        <f t="shared" si="1"/>
        <v/>
      </c>
      <c r="AJ32" s="418"/>
      <c r="AK32" s="418"/>
      <c r="AL32" s="418"/>
      <c r="AM32" s="418"/>
      <c r="AN32" s="418"/>
      <c r="AO32" s="418"/>
      <c r="AP32" s="418"/>
      <c r="AQ32" s="570"/>
      <c r="AR32" s="573" t="str">
        <f t="shared" si="3"/>
        <v/>
      </c>
      <c r="AS32" s="418"/>
      <c r="AT32" s="418"/>
      <c r="AU32" s="418"/>
      <c r="AV32" s="418"/>
      <c r="AW32" s="418"/>
      <c r="AX32" s="418"/>
      <c r="AY32" s="418"/>
      <c r="AZ32" s="418"/>
      <c r="BA32" s="418"/>
      <c r="BB32" s="570" t="str">
        <f t="shared" si="11"/>
        <v/>
      </c>
      <c r="BC32" s="570" t="str">
        <f t="shared" si="8"/>
        <v/>
      </c>
      <c r="BD32" s="570"/>
      <c r="BE32" s="570"/>
      <c r="BF32" s="570"/>
      <c r="BG32" s="570"/>
      <c r="BH32" s="570"/>
      <c r="BI32" s="570"/>
      <c r="BJ32" s="570"/>
      <c r="BK32" s="570"/>
      <c r="BL32" s="570"/>
      <c r="BM32" s="570"/>
      <c r="BN32" s="570"/>
      <c r="BO32" s="570"/>
      <c r="BP32" s="576"/>
      <c r="BQ32" s="595" t="str">
        <f t="shared" si="5"/>
        <v/>
      </c>
      <c r="BR32" s="596" t="str">
        <f t="shared" si="6"/>
        <v/>
      </c>
      <c r="BS32" s="595" t="str">
        <f t="shared" si="7"/>
        <v/>
      </c>
      <c r="BT32" s="597"/>
      <c r="BU32" s="418"/>
      <c r="BV32" s="418"/>
    </row>
    <row r="33" spans="5:72" s="232" customFormat="1" ht="18.95" customHeight="1">
      <c r="E33" s="233"/>
      <c r="F33" s="233"/>
      <c r="G33" s="233"/>
      <c r="H33" s="233"/>
      <c r="I33" s="233"/>
      <c r="J33" s="233"/>
      <c r="K33" s="233"/>
      <c r="L33" s="233"/>
      <c r="M33" s="233"/>
      <c r="N33" s="233"/>
      <c r="O33" s="233"/>
      <c r="P33" s="233"/>
      <c r="Q33" s="233"/>
      <c r="R33" s="233"/>
      <c r="S33" s="234"/>
      <c r="T33" s="233"/>
      <c r="U33" s="233"/>
      <c r="V33" s="233"/>
      <c r="W33" s="233"/>
      <c r="X33" s="233"/>
      <c r="Y33" s="233"/>
      <c r="Z33" s="233"/>
      <c r="AA33" s="233"/>
      <c r="AB33" s="233"/>
      <c r="AC33" s="233"/>
      <c r="AD33" s="233"/>
      <c r="AE33" s="233"/>
      <c r="AF33" s="233"/>
      <c r="AG33" s="233"/>
      <c r="AH33" s="233" t="str">
        <f t="shared" si="0"/>
        <v/>
      </c>
      <c r="AI33" s="233" t="str">
        <f t="shared" si="1"/>
        <v/>
      </c>
      <c r="AJ33" s="233"/>
      <c r="AK33" s="233"/>
      <c r="AL33" s="233"/>
      <c r="AM33" s="233"/>
      <c r="AN33" s="233"/>
      <c r="AO33" s="233"/>
      <c r="AP33" s="233"/>
      <c r="AQ33" s="233"/>
      <c r="AR33" s="233" t="str">
        <f t="shared" si="3"/>
        <v/>
      </c>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598"/>
      <c r="BR33" s="599"/>
      <c r="BS33" s="599"/>
      <c r="BT33" s="598"/>
    </row>
    <row r="34" spans="5:72" s="232" customFormat="1" ht="18.95" customHeight="1">
      <c r="E34" s="233"/>
      <c r="F34" s="233"/>
      <c r="G34" s="233"/>
      <c r="H34" s="233"/>
      <c r="I34" s="233"/>
      <c r="J34" s="233"/>
      <c r="K34" s="233"/>
      <c r="L34" s="233"/>
      <c r="M34" s="233"/>
      <c r="N34" s="233"/>
      <c r="O34" s="233"/>
      <c r="P34" s="233"/>
      <c r="Q34" s="233"/>
      <c r="R34" s="233"/>
      <c r="S34" s="234"/>
      <c r="T34" s="233"/>
      <c r="U34" s="233"/>
      <c r="V34" s="233"/>
      <c r="W34" s="233"/>
      <c r="X34" s="233"/>
      <c r="Y34" s="233"/>
      <c r="Z34" s="233"/>
      <c r="AA34" s="233"/>
      <c r="AB34" s="233"/>
      <c r="AC34" s="233"/>
      <c r="AD34" s="233"/>
      <c r="AE34" s="233"/>
      <c r="AF34" s="233"/>
      <c r="AG34" s="233"/>
      <c r="AH34" s="233" t="str">
        <f t="shared" si="0"/>
        <v/>
      </c>
      <c r="AI34" s="233" t="str">
        <f t="shared" si="1"/>
        <v/>
      </c>
      <c r="AJ34" s="233"/>
      <c r="AK34" s="233"/>
      <c r="AL34" s="233"/>
      <c r="AM34" s="233"/>
      <c r="AN34" s="233"/>
      <c r="AO34" s="233"/>
      <c r="AP34" s="233"/>
      <c r="AQ34" s="233"/>
      <c r="AR34" s="233" t="str">
        <f t="shared" si="3"/>
        <v/>
      </c>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598"/>
      <c r="BR34" s="599"/>
      <c r="BS34" s="599"/>
      <c r="BT34" s="598"/>
    </row>
    <row r="35" spans="5:72" s="232" customFormat="1" ht="18.95" customHeight="1">
      <c r="E35" s="233"/>
      <c r="F35" s="233"/>
      <c r="G35" s="233"/>
      <c r="H35" s="233"/>
      <c r="I35" s="233"/>
      <c r="J35" s="233"/>
      <c r="K35" s="233"/>
      <c r="L35" s="233"/>
      <c r="M35" s="233"/>
      <c r="N35" s="233"/>
      <c r="O35" s="233"/>
      <c r="P35" s="233"/>
      <c r="Q35" s="233"/>
      <c r="R35" s="233"/>
      <c r="S35" s="234"/>
      <c r="T35" s="233"/>
      <c r="U35" s="233"/>
      <c r="V35" s="233"/>
      <c r="W35" s="233"/>
      <c r="X35" s="233"/>
      <c r="Y35" s="233"/>
      <c r="Z35" s="233"/>
      <c r="AA35" s="233"/>
      <c r="AB35" s="233"/>
      <c r="AC35" s="233"/>
      <c r="AD35" s="233"/>
      <c r="AE35" s="233"/>
      <c r="AF35" s="233"/>
      <c r="AG35" s="233"/>
      <c r="AH35" s="233" t="str">
        <f t="shared" si="0"/>
        <v/>
      </c>
      <c r="AI35" s="233" t="str">
        <f t="shared" si="1"/>
        <v/>
      </c>
      <c r="AJ35" s="233"/>
      <c r="AK35" s="233"/>
      <c r="AL35" s="233"/>
      <c r="AM35" s="233"/>
      <c r="AN35" s="233"/>
      <c r="AO35" s="233"/>
      <c r="AP35" s="233"/>
      <c r="AQ35" s="233"/>
      <c r="AR35" s="233" t="str">
        <f t="shared" si="3"/>
        <v/>
      </c>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598"/>
      <c r="BR35" s="599"/>
      <c r="BS35" s="599"/>
      <c r="BT35" s="598"/>
    </row>
    <row r="36" spans="5:72" s="232" customFormat="1" ht="18.95" customHeight="1">
      <c r="E36" s="233"/>
      <c r="F36" s="233"/>
      <c r="G36" s="233"/>
      <c r="H36" s="233"/>
      <c r="I36" s="233"/>
      <c r="J36" s="233"/>
      <c r="K36" s="233"/>
      <c r="L36" s="233"/>
      <c r="M36" s="233"/>
      <c r="N36" s="233"/>
      <c r="O36" s="233"/>
      <c r="P36" s="233"/>
      <c r="Q36" s="233"/>
      <c r="R36" s="233"/>
      <c r="S36" s="234"/>
      <c r="T36" s="233"/>
      <c r="U36" s="233"/>
      <c r="V36" s="233"/>
      <c r="W36" s="233"/>
      <c r="X36" s="233"/>
      <c r="Y36" s="233"/>
      <c r="Z36" s="233"/>
      <c r="AA36" s="233"/>
      <c r="AB36" s="233"/>
      <c r="AC36" s="233"/>
      <c r="AD36" s="233"/>
      <c r="AE36" s="233"/>
      <c r="AF36" s="233"/>
      <c r="AG36" s="233"/>
      <c r="AH36" s="233" t="str">
        <f t="shared" si="0"/>
        <v/>
      </c>
      <c r="AI36" s="233" t="str">
        <f t="shared" si="1"/>
        <v/>
      </c>
      <c r="AJ36" s="233"/>
      <c r="AK36" s="233"/>
      <c r="AL36" s="233"/>
      <c r="AM36" s="233"/>
      <c r="AN36" s="233"/>
      <c r="AO36" s="233"/>
      <c r="AP36" s="233"/>
      <c r="AQ36" s="233"/>
      <c r="AR36" s="233" t="str">
        <f t="shared" si="3"/>
        <v/>
      </c>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598"/>
      <c r="BR36" s="599"/>
      <c r="BS36" s="599"/>
      <c r="BT36" s="598"/>
    </row>
    <row r="37" spans="5:72" s="232" customFormat="1" ht="18.95" customHeight="1">
      <c r="E37" s="233"/>
      <c r="F37" s="233"/>
      <c r="G37" s="233"/>
      <c r="H37" s="233"/>
      <c r="I37" s="233"/>
      <c r="J37" s="233"/>
      <c r="K37" s="233"/>
      <c r="L37" s="233"/>
      <c r="M37" s="233"/>
      <c r="N37" s="233"/>
      <c r="O37" s="233"/>
      <c r="P37" s="233"/>
      <c r="Q37" s="233"/>
      <c r="R37" s="233"/>
      <c r="S37" s="234"/>
      <c r="T37" s="233"/>
      <c r="U37" s="233"/>
      <c r="V37" s="233"/>
      <c r="W37" s="233"/>
      <c r="X37" s="233"/>
      <c r="Y37" s="233"/>
      <c r="Z37" s="233"/>
      <c r="AA37" s="233"/>
      <c r="AB37" s="233"/>
      <c r="AC37" s="233"/>
      <c r="AD37" s="233"/>
      <c r="AE37" s="233"/>
      <c r="AF37" s="233"/>
      <c r="AG37" s="233"/>
      <c r="AH37" s="233" t="str">
        <f t="shared" si="0"/>
        <v/>
      </c>
      <c r="AI37" s="233" t="str">
        <f t="shared" si="1"/>
        <v/>
      </c>
      <c r="AJ37" s="233"/>
      <c r="AK37" s="233"/>
      <c r="AL37" s="233"/>
      <c r="AM37" s="233"/>
      <c r="AN37" s="233"/>
      <c r="AO37" s="233"/>
      <c r="AP37" s="233"/>
      <c r="AQ37" s="233"/>
      <c r="AR37" s="233" t="str">
        <f t="shared" si="3"/>
        <v/>
      </c>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598"/>
      <c r="BR37" s="599"/>
      <c r="BS37" s="599"/>
      <c r="BT37" s="598"/>
    </row>
    <row r="38" spans="5:72" s="232" customFormat="1" ht="18.95" customHeight="1">
      <c r="E38" s="233"/>
      <c r="F38" s="233"/>
      <c r="G38" s="233"/>
      <c r="H38" s="233"/>
      <c r="I38" s="233"/>
      <c r="J38" s="233"/>
      <c r="K38" s="233"/>
      <c r="L38" s="233"/>
      <c r="M38" s="233"/>
      <c r="N38" s="233"/>
      <c r="O38" s="233"/>
      <c r="P38" s="233"/>
      <c r="Q38" s="233"/>
      <c r="R38" s="233"/>
      <c r="S38" s="234"/>
      <c r="T38" s="233"/>
      <c r="U38" s="233"/>
      <c r="V38" s="233"/>
      <c r="W38" s="233"/>
      <c r="X38" s="233"/>
      <c r="Y38" s="233"/>
      <c r="Z38" s="233"/>
      <c r="AA38" s="233"/>
      <c r="AB38" s="233"/>
      <c r="AC38" s="233"/>
      <c r="AD38" s="233"/>
      <c r="AE38" s="233"/>
      <c r="AF38" s="233"/>
      <c r="AG38" s="233"/>
      <c r="AH38" s="233" t="str">
        <f t="shared" si="0"/>
        <v/>
      </c>
      <c r="AI38" s="233" t="str">
        <f t="shared" si="1"/>
        <v/>
      </c>
      <c r="AJ38" s="233"/>
      <c r="AK38" s="233"/>
      <c r="AL38" s="233"/>
      <c r="AM38" s="233"/>
      <c r="AN38" s="233"/>
      <c r="AO38" s="233"/>
      <c r="AP38" s="233"/>
      <c r="AQ38" s="233"/>
      <c r="AR38" s="233" t="str">
        <f t="shared" si="3"/>
        <v/>
      </c>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598"/>
      <c r="BR38" s="599"/>
      <c r="BS38" s="599"/>
      <c r="BT38" s="598"/>
    </row>
    <row r="39" spans="5:72" s="232" customFormat="1" ht="18.95" customHeight="1">
      <c r="E39" s="233"/>
      <c r="F39" s="233"/>
      <c r="G39" s="233"/>
      <c r="H39" s="233"/>
      <c r="I39" s="233"/>
      <c r="J39" s="233"/>
      <c r="K39" s="233"/>
      <c r="L39" s="233"/>
      <c r="M39" s="233"/>
      <c r="N39" s="233"/>
      <c r="O39" s="233"/>
      <c r="P39" s="233"/>
      <c r="Q39" s="233"/>
      <c r="R39" s="233"/>
      <c r="S39" s="234"/>
      <c r="T39" s="233"/>
      <c r="U39" s="233"/>
      <c r="V39" s="233"/>
      <c r="W39" s="233"/>
      <c r="X39" s="233"/>
      <c r="Y39" s="233"/>
      <c r="Z39" s="233"/>
      <c r="AA39" s="233"/>
      <c r="AB39" s="233"/>
      <c r="AC39" s="233"/>
      <c r="AD39" s="233"/>
      <c r="AE39" s="233"/>
      <c r="AF39" s="233"/>
      <c r="AG39" s="233"/>
      <c r="AH39" s="233" t="str">
        <f t="shared" si="0"/>
        <v/>
      </c>
      <c r="AI39" s="233" t="str">
        <f t="shared" si="1"/>
        <v/>
      </c>
      <c r="AJ39" s="233"/>
      <c r="AK39" s="233"/>
      <c r="AL39" s="233"/>
      <c r="AM39" s="233"/>
      <c r="AN39" s="233"/>
      <c r="AO39" s="233"/>
      <c r="AP39" s="233"/>
      <c r="AQ39" s="233"/>
      <c r="AR39" s="233" t="str">
        <f t="shared" si="3"/>
        <v/>
      </c>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598"/>
      <c r="BR39" s="599"/>
      <c r="BS39" s="599"/>
      <c r="BT39" s="598"/>
    </row>
    <row r="40" spans="5:72" s="232" customFormat="1" ht="18.95" customHeight="1">
      <c r="E40" s="233"/>
      <c r="F40" s="233"/>
      <c r="G40" s="233"/>
      <c r="H40" s="233"/>
      <c r="I40" s="233"/>
      <c r="J40" s="233"/>
      <c r="K40" s="233"/>
      <c r="L40" s="233"/>
      <c r="M40" s="233"/>
      <c r="N40" s="233"/>
      <c r="O40" s="233"/>
      <c r="P40" s="233"/>
      <c r="Q40" s="233"/>
      <c r="R40" s="233"/>
      <c r="S40" s="234"/>
      <c r="T40" s="233"/>
      <c r="U40" s="233"/>
      <c r="V40" s="233"/>
      <c r="W40" s="233"/>
      <c r="X40" s="233"/>
      <c r="Y40" s="233"/>
      <c r="Z40" s="233"/>
      <c r="AA40" s="233"/>
      <c r="AB40" s="233"/>
      <c r="AC40" s="233"/>
      <c r="AD40" s="233"/>
      <c r="AE40" s="233"/>
      <c r="AF40" s="233"/>
      <c r="AG40" s="233"/>
      <c r="AH40" s="233" t="str">
        <f t="shared" si="0"/>
        <v/>
      </c>
      <c r="AI40" s="233" t="str">
        <f t="shared" si="1"/>
        <v/>
      </c>
      <c r="AJ40" s="233"/>
      <c r="AK40" s="233"/>
      <c r="AL40" s="233"/>
      <c r="AM40" s="233"/>
      <c r="AN40" s="233"/>
      <c r="AO40" s="233"/>
      <c r="AP40" s="233"/>
      <c r="AQ40" s="233"/>
      <c r="AR40" s="233" t="str">
        <f t="shared" si="3"/>
        <v/>
      </c>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598"/>
      <c r="BR40" s="599"/>
      <c r="BS40" s="599"/>
      <c r="BT40" s="598"/>
    </row>
    <row r="41" spans="5:72" s="232" customFormat="1" ht="18.95" customHeight="1">
      <c r="E41" s="233"/>
      <c r="F41" s="233"/>
      <c r="G41" s="233"/>
      <c r="H41" s="233"/>
      <c r="I41" s="233"/>
      <c r="J41" s="233"/>
      <c r="K41" s="233"/>
      <c r="L41" s="233"/>
      <c r="M41" s="233"/>
      <c r="N41" s="233"/>
      <c r="O41" s="233"/>
      <c r="P41" s="233"/>
      <c r="Q41" s="233"/>
      <c r="R41" s="233"/>
      <c r="S41" s="234"/>
      <c r="T41" s="233"/>
      <c r="U41" s="233"/>
      <c r="V41" s="233"/>
      <c r="W41" s="233"/>
      <c r="X41" s="233"/>
      <c r="Y41" s="233"/>
      <c r="Z41" s="233"/>
      <c r="AA41" s="233"/>
      <c r="AB41" s="233"/>
      <c r="AC41" s="233"/>
      <c r="AD41" s="233"/>
      <c r="AE41" s="233"/>
      <c r="AF41" s="233"/>
      <c r="AG41" s="233"/>
      <c r="AH41" s="233" t="str">
        <f t="shared" si="0"/>
        <v/>
      </c>
      <c r="AI41" s="233" t="str">
        <f t="shared" si="1"/>
        <v/>
      </c>
      <c r="AJ41" s="233"/>
      <c r="AK41" s="233"/>
      <c r="AL41" s="233"/>
      <c r="AM41" s="233"/>
      <c r="AN41" s="233"/>
      <c r="AO41" s="233"/>
      <c r="AP41" s="233"/>
      <c r="AQ41" s="233"/>
      <c r="AR41" s="233" t="str">
        <f t="shared" si="3"/>
        <v/>
      </c>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598"/>
      <c r="BR41" s="599"/>
      <c r="BS41" s="599"/>
      <c r="BT41" s="598"/>
    </row>
    <row r="42" spans="5:72" s="232" customFormat="1" ht="18.95" customHeight="1">
      <c r="E42" s="233"/>
      <c r="F42" s="233"/>
      <c r="G42" s="233"/>
      <c r="H42" s="233"/>
      <c r="I42" s="233"/>
      <c r="J42" s="233"/>
      <c r="K42" s="233"/>
      <c r="L42" s="233"/>
      <c r="M42" s="233"/>
      <c r="N42" s="233"/>
      <c r="O42" s="233"/>
      <c r="P42" s="233"/>
      <c r="Q42" s="233"/>
      <c r="R42" s="233"/>
      <c r="S42" s="234"/>
      <c r="T42" s="233"/>
      <c r="U42" s="233"/>
      <c r="V42" s="233"/>
      <c r="W42" s="233"/>
      <c r="X42" s="233"/>
      <c r="Y42" s="233"/>
      <c r="Z42" s="233"/>
      <c r="AA42" s="233"/>
      <c r="AB42" s="233"/>
      <c r="AC42" s="233"/>
      <c r="AD42" s="233"/>
      <c r="AE42" s="233"/>
      <c r="AF42" s="233"/>
      <c r="AG42" s="233"/>
      <c r="AH42" s="233" t="str">
        <f t="shared" si="0"/>
        <v/>
      </c>
      <c r="AI42" s="233" t="str">
        <f t="shared" si="1"/>
        <v/>
      </c>
      <c r="AJ42" s="233"/>
      <c r="AK42" s="233"/>
      <c r="AL42" s="233"/>
      <c r="AM42" s="233"/>
      <c r="AN42" s="233"/>
      <c r="AO42" s="233"/>
      <c r="AP42" s="233"/>
      <c r="AQ42" s="233"/>
      <c r="AR42" s="233" t="str">
        <f t="shared" si="3"/>
        <v/>
      </c>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598"/>
      <c r="BR42" s="599"/>
      <c r="BS42" s="599"/>
      <c r="BT42" s="598"/>
    </row>
    <row r="43" spans="5:72" s="232" customFormat="1" ht="18.95" customHeight="1">
      <c r="E43" s="233"/>
      <c r="F43" s="233"/>
      <c r="G43" s="233"/>
      <c r="H43" s="233"/>
      <c r="I43" s="233"/>
      <c r="J43" s="233"/>
      <c r="K43" s="233"/>
      <c r="L43" s="233"/>
      <c r="M43" s="233"/>
      <c r="N43" s="233"/>
      <c r="O43" s="233"/>
      <c r="P43" s="233"/>
      <c r="Q43" s="233"/>
      <c r="R43" s="233"/>
      <c r="S43" s="234"/>
      <c r="T43" s="233"/>
      <c r="U43" s="233"/>
      <c r="V43" s="233"/>
      <c r="W43" s="233"/>
      <c r="X43" s="233"/>
      <c r="Y43" s="233"/>
      <c r="Z43" s="233"/>
      <c r="AA43" s="233"/>
      <c r="AB43" s="233"/>
      <c r="AC43" s="233"/>
      <c r="AD43" s="233"/>
      <c r="AE43" s="233"/>
      <c r="AF43" s="233"/>
      <c r="AG43" s="233"/>
      <c r="AH43" s="233" t="str">
        <f t="shared" si="0"/>
        <v/>
      </c>
      <c r="AI43" s="233" t="str">
        <f t="shared" si="1"/>
        <v/>
      </c>
      <c r="AJ43" s="233"/>
      <c r="AK43" s="233"/>
      <c r="AL43" s="233"/>
      <c r="AM43" s="233"/>
      <c r="AN43" s="233"/>
      <c r="AO43" s="233"/>
      <c r="AP43" s="233"/>
      <c r="AQ43" s="233"/>
      <c r="AR43" s="233" t="str">
        <f t="shared" si="3"/>
        <v/>
      </c>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598"/>
      <c r="BR43" s="599"/>
      <c r="BS43" s="599"/>
      <c r="BT43" s="598"/>
    </row>
    <row r="44" spans="5:72" s="232" customFormat="1" ht="18.95" customHeight="1">
      <c r="E44" s="233"/>
      <c r="F44" s="233"/>
      <c r="G44" s="233"/>
      <c r="H44" s="233"/>
      <c r="I44" s="233"/>
      <c r="J44" s="233"/>
      <c r="K44" s="233"/>
      <c r="L44" s="233"/>
      <c r="M44" s="233"/>
      <c r="N44" s="233"/>
      <c r="O44" s="233"/>
      <c r="P44" s="233"/>
      <c r="Q44" s="233"/>
      <c r="R44" s="233"/>
      <c r="S44" s="234"/>
      <c r="T44" s="233"/>
      <c r="U44" s="233"/>
      <c r="V44" s="233"/>
      <c r="W44" s="233"/>
      <c r="X44" s="233"/>
      <c r="Y44" s="233"/>
      <c r="Z44" s="233"/>
      <c r="AA44" s="233"/>
      <c r="AB44" s="233"/>
      <c r="AC44" s="233"/>
      <c r="AD44" s="233"/>
      <c r="AE44" s="233"/>
      <c r="AF44" s="233"/>
      <c r="AG44" s="233"/>
      <c r="AH44" s="233" t="str">
        <f t="shared" si="0"/>
        <v/>
      </c>
      <c r="AI44" s="233" t="str">
        <f t="shared" si="1"/>
        <v/>
      </c>
      <c r="AJ44" s="233"/>
      <c r="AK44" s="233"/>
      <c r="AL44" s="233"/>
      <c r="AM44" s="233"/>
      <c r="AN44" s="233"/>
      <c r="AO44" s="233"/>
      <c r="AP44" s="233"/>
      <c r="AQ44" s="233"/>
      <c r="AR44" s="233" t="str">
        <f t="shared" si="3"/>
        <v/>
      </c>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598"/>
      <c r="BR44" s="599"/>
      <c r="BS44" s="599"/>
      <c r="BT44" s="598"/>
    </row>
    <row r="45" spans="5:72" s="232" customFormat="1" ht="18.95" customHeight="1">
      <c r="E45" s="233"/>
      <c r="F45" s="233"/>
      <c r="G45" s="233"/>
      <c r="H45" s="233"/>
      <c r="I45" s="233"/>
      <c r="J45" s="233"/>
      <c r="K45" s="233"/>
      <c r="L45" s="233"/>
      <c r="M45" s="233"/>
      <c r="N45" s="233"/>
      <c r="O45" s="233"/>
      <c r="P45" s="233"/>
      <c r="Q45" s="233"/>
      <c r="R45" s="233"/>
      <c r="S45" s="234"/>
      <c r="T45" s="233"/>
      <c r="U45" s="233"/>
      <c r="V45" s="233"/>
      <c r="W45" s="233"/>
      <c r="X45" s="233"/>
      <c r="Y45" s="233"/>
      <c r="Z45" s="233"/>
      <c r="AA45" s="233"/>
      <c r="AB45" s="233"/>
      <c r="AC45" s="233"/>
      <c r="AD45" s="233"/>
      <c r="AE45" s="233"/>
      <c r="AF45" s="233"/>
      <c r="AG45" s="233"/>
      <c r="AH45" s="233" t="str">
        <f t="shared" si="0"/>
        <v/>
      </c>
      <c r="AI45" s="233" t="str">
        <f t="shared" si="1"/>
        <v/>
      </c>
      <c r="AJ45" s="233"/>
      <c r="AK45" s="233"/>
      <c r="AL45" s="233"/>
      <c r="AM45" s="233"/>
      <c r="AN45" s="233"/>
      <c r="AO45" s="233"/>
      <c r="AP45" s="233"/>
      <c r="AQ45" s="233"/>
      <c r="AR45" s="233" t="str">
        <f t="shared" si="3"/>
        <v/>
      </c>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598"/>
      <c r="BR45" s="599"/>
      <c r="BS45" s="599"/>
      <c r="BT45" s="598"/>
    </row>
    <row r="46" spans="5:72" ht="18.95" customHeight="1">
      <c r="E46" s="54"/>
      <c r="F46" s="54"/>
      <c r="G46" s="54"/>
      <c r="H46" s="54"/>
      <c r="I46" s="54"/>
      <c r="J46" s="54"/>
      <c r="K46" s="54"/>
      <c r="L46" s="54"/>
      <c r="M46" s="54"/>
      <c r="N46" s="54"/>
      <c r="O46" s="54"/>
      <c r="P46" s="54"/>
      <c r="Q46" s="54"/>
      <c r="R46" s="54"/>
      <c r="S46" s="236"/>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600"/>
      <c r="BT46" s="600"/>
    </row>
    <row r="47" spans="5:72" ht="18.95" customHeight="1">
      <c r="E47" s="54"/>
      <c r="F47" s="54"/>
      <c r="G47" s="54"/>
      <c r="H47" s="54"/>
      <c r="I47" s="54"/>
      <c r="J47" s="54"/>
      <c r="K47" s="54"/>
      <c r="L47" s="54"/>
      <c r="M47" s="54"/>
      <c r="N47" s="54"/>
      <c r="O47" s="54"/>
      <c r="P47" s="54"/>
      <c r="Q47" s="54"/>
      <c r="R47" s="54"/>
      <c r="S47" s="236"/>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600"/>
      <c r="BT47" s="600"/>
    </row>
    <row r="48" spans="5:72" ht="18.95" customHeight="1">
      <c r="E48" s="54"/>
      <c r="F48" s="54"/>
      <c r="G48" s="54"/>
      <c r="H48" s="54"/>
      <c r="I48" s="54"/>
      <c r="J48" s="54"/>
      <c r="K48" s="54"/>
      <c r="L48" s="54"/>
      <c r="M48" s="54"/>
      <c r="N48" s="54"/>
      <c r="O48" s="54"/>
      <c r="P48" s="54"/>
      <c r="Q48" s="54"/>
      <c r="R48" s="54"/>
      <c r="S48" s="236"/>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600"/>
      <c r="BT48" s="600"/>
    </row>
    <row r="49" spans="5:72" ht="18.95" customHeight="1">
      <c r="E49" s="54"/>
      <c r="F49" s="54"/>
      <c r="G49" s="54"/>
      <c r="H49" s="54"/>
      <c r="I49" s="54"/>
      <c r="J49" s="54"/>
      <c r="K49" s="54"/>
      <c r="L49" s="54"/>
      <c r="M49" s="54"/>
      <c r="N49" s="54"/>
      <c r="O49" s="54"/>
      <c r="P49" s="54"/>
      <c r="Q49" s="54"/>
      <c r="R49" s="54"/>
      <c r="S49" s="236"/>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600"/>
      <c r="BT49" s="600"/>
    </row>
    <row r="50" spans="5:72" ht="18.95" customHeight="1">
      <c r="E50" s="54"/>
      <c r="F50" s="54"/>
      <c r="G50" s="54"/>
      <c r="H50" s="54"/>
      <c r="I50" s="54"/>
      <c r="J50" s="54"/>
      <c r="K50" s="54"/>
      <c r="L50" s="54"/>
      <c r="M50" s="54"/>
      <c r="N50" s="54"/>
      <c r="O50" s="54"/>
      <c r="P50" s="54"/>
      <c r="Q50" s="54"/>
      <c r="R50" s="54"/>
      <c r="S50" s="236"/>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600"/>
      <c r="BT50" s="600"/>
    </row>
    <row r="51" spans="5:72" ht="18.95" customHeight="1">
      <c r="E51" s="54"/>
      <c r="F51" s="54"/>
      <c r="G51" s="54"/>
      <c r="H51" s="54"/>
      <c r="I51" s="54"/>
      <c r="J51" s="54"/>
      <c r="K51" s="54"/>
      <c r="L51" s="54"/>
      <c r="M51" s="54"/>
      <c r="N51" s="54"/>
      <c r="O51" s="54"/>
      <c r="P51" s="54"/>
      <c r="Q51" s="54"/>
      <c r="R51" s="54"/>
      <c r="S51" s="236"/>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600"/>
      <c r="BT51" s="600"/>
    </row>
    <row r="52" spans="5:72" ht="18.95" customHeight="1">
      <c r="E52" s="54"/>
      <c r="F52" s="54"/>
      <c r="G52" s="54"/>
      <c r="H52" s="54"/>
      <c r="I52" s="54"/>
      <c r="J52" s="54"/>
      <c r="K52" s="54"/>
      <c r="L52" s="54"/>
      <c r="M52" s="54"/>
      <c r="N52" s="54"/>
      <c r="O52" s="54"/>
      <c r="P52" s="54"/>
      <c r="Q52" s="54"/>
      <c r="R52" s="54"/>
      <c r="S52" s="236"/>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600"/>
      <c r="BT52" s="600"/>
    </row>
    <row r="53" spans="5:72" ht="18.95" customHeight="1">
      <c r="E53" s="54"/>
      <c r="F53" s="54"/>
      <c r="G53" s="54"/>
      <c r="H53" s="54"/>
      <c r="I53" s="54"/>
      <c r="J53" s="54"/>
      <c r="K53" s="54"/>
      <c r="L53" s="54"/>
      <c r="M53" s="54"/>
      <c r="N53" s="54"/>
      <c r="O53" s="54"/>
      <c r="P53" s="54"/>
      <c r="Q53" s="54"/>
      <c r="R53" s="54"/>
      <c r="S53" s="236"/>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600"/>
      <c r="BT53" s="600"/>
    </row>
    <row r="54" spans="5:72" ht="18.95" customHeight="1">
      <c r="E54" s="54"/>
      <c r="F54" s="54"/>
      <c r="G54" s="54"/>
      <c r="H54" s="54"/>
      <c r="I54" s="54"/>
      <c r="J54" s="54"/>
      <c r="K54" s="54"/>
      <c r="L54" s="54"/>
      <c r="M54" s="54"/>
      <c r="N54" s="54"/>
      <c r="O54" s="54"/>
      <c r="P54" s="54"/>
      <c r="Q54" s="54"/>
      <c r="R54" s="54"/>
      <c r="S54" s="236"/>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600"/>
      <c r="BT54" s="600"/>
    </row>
    <row r="55" spans="5:72" ht="18.95" customHeight="1">
      <c r="E55" s="54"/>
      <c r="F55" s="54"/>
      <c r="G55" s="54"/>
      <c r="H55" s="54"/>
      <c r="I55" s="54"/>
      <c r="J55" s="54"/>
      <c r="K55" s="54"/>
      <c r="L55" s="54"/>
      <c r="M55" s="54"/>
      <c r="N55" s="54"/>
      <c r="O55" s="54"/>
      <c r="P55" s="54"/>
      <c r="Q55" s="54"/>
      <c r="R55" s="54"/>
      <c r="S55" s="236"/>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600"/>
      <c r="BT55" s="600"/>
    </row>
    <row r="56" spans="5:72" ht="18.95" customHeight="1">
      <c r="E56" s="54"/>
      <c r="F56" s="54"/>
      <c r="G56" s="54"/>
      <c r="H56" s="54"/>
      <c r="I56" s="54"/>
      <c r="J56" s="54"/>
      <c r="K56" s="54"/>
      <c r="L56" s="54"/>
      <c r="M56" s="54"/>
      <c r="N56" s="54"/>
      <c r="O56" s="54"/>
      <c r="P56" s="54"/>
      <c r="Q56" s="54"/>
      <c r="R56" s="54"/>
      <c r="S56" s="236"/>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600"/>
      <c r="BT56" s="600"/>
    </row>
    <row r="57" spans="5:72" ht="18.95" customHeight="1">
      <c r="E57" s="54"/>
      <c r="F57" s="54"/>
      <c r="G57" s="54"/>
      <c r="H57" s="54"/>
      <c r="I57" s="54"/>
      <c r="J57" s="54"/>
      <c r="K57" s="54"/>
      <c r="L57" s="54"/>
      <c r="M57" s="54"/>
      <c r="N57" s="54"/>
      <c r="O57" s="54"/>
      <c r="P57" s="54"/>
      <c r="Q57" s="54"/>
      <c r="R57" s="54"/>
      <c r="S57" s="236"/>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600"/>
      <c r="BT57" s="600"/>
    </row>
    <row r="58" spans="5:72" ht="18.95" customHeight="1">
      <c r="E58" s="54"/>
      <c r="F58" s="54"/>
      <c r="G58" s="54"/>
      <c r="H58" s="54"/>
      <c r="I58" s="54"/>
      <c r="J58" s="54"/>
      <c r="K58" s="54"/>
      <c r="L58" s="54"/>
      <c r="M58" s="54"/>
      <c r="N58" s="54"/>
      <c r="O58" s="54"/>
      <c r="P58" s="54"/>
      <c r="Q58" s="54"/>
      <c r="R58" s="54"/>
      <c r="S58" s="236"/>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600"/>
      <c r="BT58" s="600"/>
    </row>
    <row r="59" spans="5:72" ht="18.95" customHeight="1">
      <c r="E59" s="54"/>
      <c r="F59" s="54"/>
      <c r="G59" s="54"/>
      <c r="H59" s="54"/>
      <c r="I59" s="54"/>
      <c r="J59" s="54"/>
      <c r="K59" s="54"/>
      <c r="L59" s="54"/>
      <c r="M59" s="54"/>
      <c r="N59" s="54"/>
      <c r="O59" s="54"/>
      <c r="P59" s="54"/>
      <c r="Q59" s="54"/>
      <c r="R59" s="54"/>
      <c r="S59" s="236"/>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600"/>
      <c r="BT59" s="600"/>
    </row>
    <row r="60" spans="5:72" ht="18.95" customHeight="1">
      <c r="E60" s="54"/>
      <c r="F60" s="54"/>
      <c r="G60" s="54"/>
      <c r="H60" s="54"/>
      <c r="I60" s="54"/>
      <c r="J60" s="54"/>
      <c r="K60" s="54"/>
      <c r="L60" s="54"/>
      <c r="M60" s="54"/>
      <c r="N60" s="54"/>
      <c r="O60" s="54"/>
      <c r="P60" s="54"/>
      <c r="Q60" s="54"/>
      <c r="R60" s="54"/>
      <c r="S60" s="236"/>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600"/>
      <c r="BT60" s="600"/>
    </row>
    <row r="61" spans="5:72" ht="18.95" customHeight="1">
      <c r="E61" s="54"/>
      <c r="F61" s="54"/>
      <c r="G61" s="54"/>
      <c r="H61" s="54"/>
      <c r="I61" s="54"/>
      <c r="J61" s="54"/>
      <c r="K61" s="54"/>
      <c r="L61" s="54"/>
      <c r="M61" s="54"/>
      <c r="N61" s="54"/>
      <c r="O61" s="54"/>
      <c r="P61" s="54"/>
      <c r="Q61" s="54"/>
      <c r="R61" s="54"/>
      <c r="S61" s="236"/>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600"/>
      <c r="BT61" s="600"/>
    </row>
    <row r="62" spans="5:72" ht="18.95" customHeight="1">
      <c r="E62" s="54"/>
      <c r="F62" s="54"/>
      <c r="G62" s="54"/>
      <c r="H62" s="54"/>
      <c r="I62" s="54"/>
      <c r="J62" s="54"/>
      <c r="K62" s="54"/>
      <c r="L62" s="54"/>
      <c r="M62" s="54"/>
      <c r="N62" s="54"/>
      <c r="O62" s="54"/>
      <c r="P62" s="54"/>
      <c r="Q62" s="54"/>
      <c r="R62" s="54"/>
      <c r="S62" s="236"/>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600"/>
      <c r="BT62" s="600"/>
    </row>
    <row r="63" spans="5:72" ht="18.95" customHeight="1">
      <c r="E63" s="54"/>
      <c r="F63" s="54"/>
      <c r="G63" s="54"/>
      <c r="H63" s="54"/>
      <c r="I63" s="54"/>
      <c r="J63" s="54"/>
      <c r="K63" s="54"/>
      <c r="L63" s="54"/>
      <c r="M63" s="54"/>
      <c r="N63" s="54"/>
      <c r="O63" s="54"/>
      <c r="P63" s="54"/>
      <c r="Q63" s="54"/>
      <c r="R63" s="54"/>
      <c r="S63" s="236"/>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600"/>
      <c r="BT63" s="600"/>
    </row>
    <row r="64" spans="5:72" ht="18.95" customHeight="1">
      <c r="E64" s="54"/>
      <c r="F64" s="54"/>
      <c r="G64" s="54"/>
      <c r="H64" s="54"/>
      <c r="I64" s="54"/>
      <c r="J64" s="54"/>
      <c r="K64" s="54"/>
      <c r="L64" s="54"/>
      <c r="M64" s="54"/>
      <c r="N64" s="54"/>
      <c r="O64" s="54"/>
      <c r="P64" s="54"/>
      <c r="Q64" s="54"/>
      <c r="R64" s="54"/>
      <c r="S64" s="236"/>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600"/>
      <c r="BT64" s="600"/>
    </row>
    <row r="65" spans="5:72" ht="18.95" customHeight="1">
      <c r="E65" s="54"/>
      <c r="F65" s="54"/>
      <c r="G65" s="54"/>
      <c r="H65" s="54"/>
      <c r="I65" s="54"/>
      <c r="J65" s="54"/>
      <c r="K65" s="54"/>
      <c r="L65" s="54"/>
      <c r="M65" s="54"/>
      <c r="N65" s="54"/>
      <c r="O65" s="54"/>
      <c r="P65" s="54"/>
      <c r="Q65" s="54"/>
      <c r="R65" s="54"/>
      <c r="S65" s="236"/>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600"/>
      <c r="BT65" s="600"/>
    </row>
    <row r="66" spans="5:72" ht="18.95" customHeight="1">
      <c r="E66" s="54"/>
      <c r="F66" s="54"/>
      <c r="G66" s="54"/>
      <c r="H66" s="54"/>
      <c r="I66" s="54"/>
      <c r="J66" s="54"/>
      <c r="K66" s="54"/>
      <c r="L66" s="54"/>
      <c r="M66" s="54"/>
      <c r="N66" s="54"/>
      <c r="O66" s="54"/>
      <c r="P66" s="54"/>
      <c r="Q66" s="54"/>
      <c r="R66" s="54"/>
      <c r="S66" s="236"/>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600"/>
      <c r="BT66" s="600"/>
    </row>
    <row r="67" spans="5:72" ht="18.95" customHeight="1">
      <c r="E67" s="54"/>
      <c r="F67" s="54"/>
      <c r="G67" s="54"/>
      <c r="H67" s="54"/>
      <c r="I67" s="54"/>
      <c r="J67" s="54"/>
      <c r="K67" s="54"/>
      <c r="L67" s="54"/>
      <c r="M67" s="54"/>
      <c r="N67" s="54"/>
      <c r="O67" s="54"/>
      <c r="P67" s="54"/>
      <c r="Q67" s="54"/>
      <c r="R67" s="54"/>
      <c r="S67" s="236"/>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600"/>
      <c r="BT67" s="600"/>
    </row>
    <row r="68" spans="5:72" ht="18.95" customHeight="1">
      <c r="E68" s="54"/>
      <c r="F68" s="54"/>
      <c r="G68" s="54"/>
      <c r="H68" s="54"/>
      <c r="I68" s="54"/>
      <c r="J68" s="54"/>
      <c r="K68" s="54"/>
      <c r="L68" s="54"/>
      <c r="M68" s="54"/>
      <c r="N68" s="54"/>
      <c r="O68" s="54"/>
      <c r="P68" s="54"/>
      <c r="Q68" s="54"/>
      <c r="R68" s="54"/>
      <c r="S68" s="236"/>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600"/>
      <c r="BT68" s="600"/>
    </row>
    <row r="69" spans="5:72" ht="18.95" customHeight="1">
      <c r="E69" s="54"/>
      <c r="F69" s="54"/>
      <c r="G69" s="54"/>
      <c r="H69" s="54"/>
      <c r="I69" s="54"/>
      <c r="J69" s="54"/>
      <c r="K69" s="54"/>
      <c r="L69" s="54"/>
      <c r="M69" s="54"/>
      <c r="N69" s="54"/>
      <c r="O69" s="54"/>
      <c r="P69" s="54"/>
      <c r="Q69" s="54"/>
      <c r="R69" s="54"/>
      <c r="S69" s="236"/>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600"/>
      <c r="BT69" s="600"/>
    </row>
    <row r="70" spans="5:72" ht="18.95" customHeight="1">
      <c r="E70" s="54"/>
      <c r="F70" s="54"/>
      <c r="G70" s="54"/>
      <c r="H70" s="54"/>
      <c r="I70" s="54"/>
      <c r="J70" s="54"/>
      <c r="K70" s="54"/>
      <c r="L70" s="54"/>
      <c r="M70" s="54"/>
      <c r="N70" s="54"/>
      <c r="O70" s="54"/>
      <c r="P70" s="54"/>
      <c r="Q70" s="54"/>
      <c r="R70" s="54"/>
      <c r="S70" s="236"/>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600"/>
      <c r="BT70" s="600"/>
    </row>
    <row r="71" spans="5:72" ht="18.95" customHeight="1">
      <c r="E71" s="54"/>
      <c r="F71" s="54"/>
      <c r="G71" s="54"/>
      <c r="H71" s="54"/>
      <c r="I71" s="54"/>
      <c r="J71" s="54"/>
      <c r="K71" s="54"/>
      <c r="L71" s="54"/>
      <c r="M71" s="54"/>
      <c r="N71" s="54"/>
      <c r="O71" s="54"/>
      <c r="P71" s="54"/>
      <c r="Q71" s="54"/>
      <c r="R71" s="54"/>
      <c r="S71" s="236"/>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600"/>
      <c r="BT71" s="600"/>
    </row>
    <row r="72" spans="5:72" ht="18.95" customHeight="1">
      <c r="E72" s="54"/>
      <c r="F72" s="54"/>
      <c r="G72" s="54"/>
      <c r="H72" s="54"/>
      <c r="I72" s="54"/>
      <c r="J72" s="54"/>
      <c r="K72" s="54"/>
      <c r="L72" s="54"/>
      <c r="M72" s="54"/>
      <c r="N72" s="54"/>
      <c r="O72" s="54"/>
      <c r="P72" s="54"/>
      <c r="Q72" s="54"/>
      <c r="R72" s="54"/>
      <c r="S72" s="236"/>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600"/>
      <c r="BT72" s="600"/>
    </row>
    <row r="73" spans="5:72" ht="18.95" customHeight="1">
      <c r="E73" s="54"/>
      <c r="F73" s="54"/>
      <c r="G73" s="54"/>
      <c r="H73" s="54"/>
      <c r="I73" s="54"/>
      <c r="J73" s="54"/>
      <c r="K73" s="54"/>
      <c r="L73" s="54"/>
      <c r="M73" s="54"/>
      <c r="N73" s="54"/>
      <c r="O73" s="54"/>
      <c r="P73" s="54"/>
      <c r="Q73" s="54"/>
      <c r="R73" s="54"/>
      <c r="S73" s="236"/>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600"/>
      <c r="BT73" s="600"/>
    </row>
    <row r="74" spans="5:72" ht="18.95" customHeight="1">
      <c r="E74" s="54"/>
      <c r="F74" s="54"/>
      <c r="G74" s="54"/>
      <c r="H74" s="54"/>
      <c r="I74" s="54"/>
      <c r="J74" s="54"/>
      <c r="K74" s="54"/>
      <c r="L74" s="54"/>
      <c r="M74" s="54"/>
      <c r="N74" s="54"/>
      <c r="O74" s="54"/>
      <c r="P74" s="54"/>
      <c r="Q74" s="54"/>
      <c r="R74" s="54"/>
      <c r="S74" s="236"/>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600"/>
      <c r="BT74" s="600"/>
    </row>
    <row r="75" spans="5:72" ht="18.95" customHeight="1">
      <c r="E75" s="54"/>
      <c r="F75" s="54"/>
      <c r="G75" s="54"/>
      <c r="H75" s="54"/>
      <c r="I75" s="54"/>
      <c r="J75" s="54"/>
      <c r="K75" s="54"/>
      <c r="L75" s="54"/>
      <c r="M75" s="54"/>
      <c r="N75" s="54"/>
      <c r="O75" s="54"/>
      <c r="P75" s="54"/>
      <c r="Q75" s="54"/>
      <c r="R75" s="54"/>
      <c r="S75" s="236"/>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600"/>
      <c r="BT75" s="600"/>
    </row>
    <row r="76" spans="5:72" ht="18.95" customHeight="1">
      <c r="E76" s="54"/>
      <c r="F76" s="54"/>
      <c r="G76" s="54"/>
      <c r="H76" s="54"/>
      <c r="I76" s="54"/>
      <c r="J76" s="54"/>
      <c r="K76" s="54"/>
      <c r="L76" s="54"/>
      <c r="M76" s="54"/>
      <c r="N76" s="54"/>
      <c r="O76" s="54"/>
      <c r="P76" s="54"/>
      <c r="Q76" s="54"/>
      <c r="R76" s="54"/>
      <c r="S76" s="236"/>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600"/>
      <c r="BT76" s="600"/>
    </row>
    <row r="77" spans="5:72" ht="18.95" customHeight="1">
      <c r="E77" s="54"/>
      <c r="F77" s="54"/>
      <c r="G77" s="54"/>
      <c r="H77" s="54"/>
      <c r="I77" s="54"/>
      <c r="J77" s="54"/>
      <c r="K77" s="54"/>
      <c r="L77" s="54"/>
      <c r="M77" s="54"/>
      <c r="N77" s="54"/>
      <c r="O77" s="54"/>
      <c r="P77" s="54"/>
      <c r="Q77" s="54"/>
      <c r="R77" s="54"/>
      <c r="S77" s="236"/>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600"/>
      <c r="BT77" s="600"/>
    </row>
    <row r="78" spans="5:72" ht="18.95" customHeight="1">
      <c r="E78" s="54"/>
      <c r="F78" s="54"/>
      <c r="G78" s="54"/>
      <c r="H78" s="54"/>
      <c r="I78" s="54"/>
      <c r="J78" s="54"/>
      <c r="K78" s="54"/>
      <c r="L78" s="54"/>
      <c r="M78" s="54"/>
      <c r="N78" s="54"/>
      <c r="O78" s="54"/>
      <c r="P78" s="54"/>
      <c r="Q78" s="54"/>
      <c r="R78" s="54"/>
      <c r="S78" s="236"/>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600"/>
      <c r="BT78" s="600"/>
    </row>
    <row r="79" spans="5:72" ht="18.95" customHeight="1">
      <c r="E79" s="54"/>
      <c r="F79" s="54"/>
      <c r="G79" s="54"/>
      <c r="H79" s="54"/>
      <c r="I79" s="54"/>
      <c r="J79" s="54"/>
      <c r="K79" s="54"/>
      <c r="L79" s="54"/>
      <c r="M79" s="54"/>
      <c r="N79" s="54"/>
      <c r="O79" s="54"/>
      <c r="P79" s="54"/>
      <c r="Q79" s="54"/>
      <c r="R79" s="54"/>
      <c r="S79" s="236"/>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600"/>
      <c r="BT79" s="600"/>
    </row>
    <row r="80" spans="5:72" ht="18.95" customHeight="1">
      <c r="E80" s="54"/>
      <c r="F80" s="54"/>
      <c r="G80" s="54"/>
      <c r="H80" s="54"/>
      <c r="I80" s="54"/>
      <c r="J80" s="54"/>
      <c r="K80" s="54"/>
      <c r="L80" s="54"/>
      <c r="M80" s="54"/>
      <c r="N80" s="54"/>
      <c r="O80" s="54"/>
      <c r="P80" s="54"/>
      <c r="Q80" s="54"/>
      <c r="R80" s="54"/>
      <c r="S80" s="236"/>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600"/>
      <c r="BT80" s="600"/>
    </row>
    <row r="81" spans="5:72" ht="18.95" customHeight="1">
      <c r="E81" s="54"/>
      <c r="F81" s="54"/>
      <c r="G81" s="54"/>
      <c r="H81" s="54"/>
      <c r="I81" s="54"/>
      <c r="J81" s="54"/>
      <c r="K81" s="54"/>
      <c r="L81" s="54"/>
      <c r="M81" s="54"/>
      <c r="N81" s="54"/>
      <c r="O81" s="54"/>
      <c r="P81" s="54"/>
      <c r="Q81" s="54"/>
      <c r="R81" s="54"/>
      <c r="S81" s="236"/>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600"/>
      <c r="BT81" s="600"/>
    </row>
  </sheetData>
  <mergeCells count="3">
    <mergeCell ref="B6:J6"/>
    <mergeCell ref="R6:Z6"/>
    <mergeCell ref="AQ6:AW6"/>
  </mergeCells>
  <phoneticPr fontId="0" type="noConversion"/>
  <conditionalFormatting sqref="BU8:BU32 BO8:BO13 BK8 AU8:AU17">
    <cfRule type="expression" dxfId="396" priority="7" stopIfTrue="1">
      <formula>AND(AU8="QD",AP8="MDO")</formula>
    </cfRule>
  </conditionalFormatting>
  <conditionalFormatting sqref="R24:R32 I18:Q32 AX14:BA32 AW24:AW32 AR32 AS18:AV32">
    <cfRule type="expression" dxfId="395" priority="8" stopIfTrue="1">
      <formula>$BQ14="n"</formula>
    </cfRule>
  </conditionalFormatting>
  <conditionalFormatting sqref="BP14:BP32">
    <cfRule type="expression" dxfId="394" priority="9" stopIfTrue="1">
      <formula>AND($BP14="MDO",$BU14="QD")</formula>
    </cfRule>
  </conditionalFormatting>
  <conditionalFormatting sqref="AX9:BA13">
    <cfRule type="expression" dxfId="393" priority="10" stopIfTrue="1">
      <formula>$BK9="n"</formula>
    </cfRule>
  </conditionalFormatting>
  <conditionalFormatting sqref="BJ9:BJ13">
    <cfRule type="expression" dxfId="392" priority="11" stopIfTrue="1">
      <formula>AND($BJ9="MDO",$BO9="QD")</formula>
    </cfRule>
  </conditionalFormatting>
  <conditionalFormatting sqref="I12:J17 K10:Q17 I8:J10 I8:R9 Y8:AG17">
    <cfRule type="expression" dxfId="391" priority="12" stopIfTrue="1">
      <formula>$AQ8="n"</formula>
    </cfRule>
  </conditionalFormatting>
  <conditionalFormatting sqref="BF8 AP8:AP17">
    <cfRule type="expression" dxfId="390" priority="13" stopIfTrue="1">
      <formula>AND($AP8="MDO",$AU8="QD")</formula>
    </cfRule>
  </conditionalFormatting>
  <conditionalFormatting sqref="AA8:AG23 Y10:Z31 I10:R31">
    <cfRule type="expression" dxfId="389" priority="6" stopIfTrue="1">
      <formula>$AQ8="n"</formula>
    </cfRule>
  </conditionalFormatting>
  <conditionalFormatting sqref="AU8:AU23">
    <cfRule type="expression" dxfId="388" priority="5" stopIfTrue="1">
      <formula>AND(AU8="QD",AP8="MDO")</formula>
    </cfRule>
  </conditionalFormatting>
  <conditionalFormatting sqref="AP8:AP23">
    <cfRule type="expression" dxfId="387" priority="4" stopIfTrue="1">
      <formula>AND($AP8="MDO",$AU8="QD")</formula>
    </cfRule>
  </conditionalFormatting>
  <conditionalFormatting sqref="Y10:Z14 AA8:AG14 I10:R14">
    <cfRule type="expression" dxfId="386" priority="3" stopIfTrue="1">
      <formula>$AQ8="n"</formula>
    </cfRule>
  </conditionalFormatting>
  <conditionalFormatting sqref="AU8:AU14">
    <cfRule type="expression" dxfId="385" priority="2" stopIfTrue="1">
      <formula>AND(AU8="QD",AP8="MDO")</formula>
    </cfRule>
  </conditionalFormatting>
  <conditionalFormatting sqref="AP8:AP14">
    <cfRule type="expression" dxfId="384" priority="1" stopIfTrue="1">
      <formula>AND($AP8="MDO",$AU8="QD")</formula>
    </cfRule>
  </conditionalFormatting>
  <printOptions horizontalCentered="1"/>
  <pageMargins left="0.35433070866141736" right="0.35433070866141736" top="0.39370078740157483" bottom="0.19685039370078741" header="0" footer="0"/>
  <pageSetup paperSize="9" scale="87" orientation="landscape" horizontalDpi="200" verticalDpi="200" r:id="rId1"/>
  <headerFooter alignWithMargins="0"/>
  <rowBreaks count="1" manualBreakCount="1">
    <brk id="39" max="65535" man="1"/>
  </rowBreaks>
  <drawing r:id="rId2"/>
  <legacyDrawing r:id="rId3"/>
</worksheet>
</file>

<file path=xl/worksheets/sheet18.xml><?xml version="1.0" encoding="utf-8"?>
<worksheet xmlns="http://schemas.openxmlformats.org/spreadsheetml/2006/main" xmlns:r="http://schemas.openxmlformats.org/officeDocument/2006/relationships">
  <sheetPr codeName="Sheet22">
    <pageSetUpPr fitToPage="1"/>
  </sheetPr>
  <dimension ref="A1:V81"/>
  <sheetViews>
    <sheetView showGridLines="0" showZeros="0" workbookViewId="0"/>
  </sheetViews>
  <sheetFormatPr defaultRowHeight="12.75"/>
  <cols>
    <col min="1" max="1" width="3.42578125" customWidth="1"/>
    <col min="2" max="2" width="4.57031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8" customWidth="1"/>
    <col min="10" max="10" width="10.7109375" customWidth="1"/>
    <col min="11" max="11" width="1.7109375" style="88" customWidth="1"/>
    <col min="12" max="12" width="10.7109375" customWidth="1"/>
    <col min="13" max="13" width="1.7109375" style="89" customWidth="1"/>
    <col min="14" max="14" width="10.7109375" customWidth="1"/>
    <col min="15" max="15" width="1.7109375" style="88" customWidth="1"/>
    <col min="16" max="16" width="10.7109375" customWidth="1"/>
    <col min="17" max="17" width="1.7109375" style="89" customWidth="1"/>
    <col min="18" max="18" width="6.28515625" customWidth="1"/>
    <col min="19" max="19" width="8.28515625" customWidth="1"/>
    <col min="20" max="20" width="4.5703125" hidden="1" customWidth="1"/>
    <col min="21" max="21" width="8.42578125" customWidth="1"/>
    <col min="22" max="22" width="7.42578125" hidden="1" customWidth="1"/>
  </cols>
  <sheetData>
    <row r="1" spans="1:22" s="90" customFormat="1" ht="21.75" customHeight="1">
      <c r="A1" s="49">
        <f>'vnos podatkov'!$A$6</f>
        <v>0</v>
      </c>
      <c r="B1" s="242"/>
      <c r="I1" s="243"/>
      <c r="J1" s="283" t="s">
        <v>390</v>
      </c>
      <c r="K1" s="243"/>
      <c r="L1" s="163"/>
      <c r="M1" s="243"/>
      <c r="N1" s="243"/>
      <c r="O1" s="243"/>
      <c r="Q1" s="243"/>
    </row>
    <row r="2" spans="1:22" s="64" customFormat="1">
      <c r="A2" s="941">
        <f>'vnos podatkov'!$A$8</f>
        <v>0</v>
      </c>
      <c r="B2" s="53">
        <f>'vnos podatkov'!$B$8</f>
        <v>0</v>
      </c>
      <c r="C2" s="895">
        <f>'vnos podatkov'!$C$8</f>
        <v>0</v>
      </c>
      <c r="D2" s="162"/>
      <c r="F2" s="244"/>
      <c r="I2" s="89"/>
      <c r="J2" s="284" t="s">
        <v>171</v>
      </c>
      <c r="K2" s="163"/>
      <c r="L2" s="163"/>
      <c r="M2" s="89"/>
      <c r="O2" s="89"/>
      <c r="Q2" s="89"/>
    </row>
    <row r="3" spans="1:22" s="16" customFormat="1" ht="11.25" customHeight="1">
      <c r="A3" s="42" t="s">
        <v>388</v>
      </c>
      <c r="B3" s="189"/>
      <c r="C3" s="189"/>
      <c r="D3" s="42" t="s">
        <v>68</v>
      </c>
      <c r="E3" s="189"/>
      <c r="F3" s="1666" t="s">
        <v>76</v>
      </c>
      <c r="G3" s="1693"/>
      <c r="H3" s="1693"/>
      <c r="I3" s="245"/>
      <c r="J3" s="42" t="s">
        <v>123</v>
      </c>
      <c r="K3" s="42"/>
      <c r="L3" s="41" t="s">
        <v>83</v>
      </c>
      <c r="M3" s="245"/>
      <c r="N3" s="1424" t="s">
        <v>502</v>
      </c>
      <c r="O3" s="245"/>
      <c r="P3" s="189"/>
      <c r="Q3" s="43" t="s">
        <v>69</v>
      </c>
    </row>
    <row r="4" spans="1:22" s="27" customFormat="1" ht="11.25" customHeight="1" thickBot="1">
      <c r="A4" s="1375">
        <f>'vnos podatkov'!$D$8</f>
        <v>0</v>
      </c>
      <c r="B4" s="1382"/>
      <c r="C4" s="1382"/>
      <c r="D4" s="1382">
        <f>'vnos podatkov'!$A$10</f>
        <v>0</v>
      </c>
      <c r="E4" s="1383"/>
      <c r="F4" s="1682">
        <f>'vnos podatkov'!$C$10</f>
        <v>0</v>
      </c>
      <c r="G4" s="1694"/>
      <c r="H4" s="1694"/>
      <c r="I4" s="1384"/>
      <c r="J4" s="1377" t="s">
        <v>3</v>
      </c>
      <c r="K4" s="1385"/>
      <c r="L4" s="1386">
        <f>'vnos podatkov'!$B$10</f>
        <v>0</v>
      </c>
      <c r="M4" s="1384"/>
      <c r="N4" s="1423">
        <f>COUNTIF(D7:D69,"&gt;0")/2</f>
        <v>0</v>
      </c>
      <c r="O4" s="1695">
        <f>'vnos podatkov'!$E$10</f>
        <v>0</v>
      </c>
      <c r="P4" s="1696"/>
      <c r="Q4" s="1696"/>
    </row>
    <row r="5" spans="1:22" s="16" customFormat="1" ht="9.75">
      <c r="A5" s="505"/>
      <c r="B5" s="506" t="s">
        <v>84</v>
      </c>
      <c r="C5" s="506" t="s">
        <v>126</v>
      </c>
      <c r="D5" s="506" t="s">
        <v>412</v>
      </c>
      <c r="E5" s="507" t="s">
        <v>71</v>
      </c>
      <c r="F5" s="507" t="s">
        <v>72</v>
      </c>
      <c r="G5" s="507"/>
      <c r="H5" s="507" t="s">
        <v>76</v>
      </c>
      <c r="I5" s="507"/>
      <c r="J5" s="506" t="s">
        <v>134</v>
      </c>
      <c r="K5" s="508"/>
      <c r="L5" s="506" t="s">
        <v>85</v>
      </c>
      <c r="M5" s="508"/>
      <c r="N5" s="506" t="s">
        <v>86</v>
      </c>
      <c r="O5" s="508"/>
      <c r="P5" s="506" t="s">
        <v>413</v>
      </c>
      <c r="Q5" s="509"/>
    </row>
    <row r="6" spans="1:22" s="16" customFormat="1" ht="3.75" customHeight="1" thickBot="1">
      <c r="A6" s="541"/>
      <c r="B6" s="56"/>
      <c r="C6" s="56"/>
      <c r="D6" s="56"/>
      <c r="E6" s="246"/>
      <c r="F6" s="246"/>
      <c r="G6" s="247"/>
      <c r="H6" s="246"/>
      <c r="I6" s="248"/>
      <c r="J6" s="56"/>
      <c r="K6" s="248"/>
      <c r="L6" s="56"/>
      <c r="M6" s="248"/>
      <c r="N6" s="56"/>
      <c r="O6" s="248"/>
      <c r="P6" s="56"/>
      <c r="Q6" s="249"/>
    </row>
    <row r="7" spans="1:22" s="33" customFormat="1" ht="10.5" customHeight="1">
      <c r="A7" s="510">
        <v>1</v>
      </c>
      <c r="B7" s="118" t="str">
        <f>IF($D7="","",VLOOKUP($D7,'m dvojice žrebna lista '!$A$7:$BP$38,48))</f>
        <v/>
      </c>
      <c r="C7" s="1425" t="str">
        <f>UPPER(IF($D7="","",VLOOKUP($D7,'m dvojice žrebna lista '!$A$7:$BL$38,2)))</f>
        <v/>
      </c>
      <c r="D7" s="102"/>
      <c r="E7" s="118" t="str">
        <f>UPPER(IF($D7="","",VLOOKUP($D7,'m dvojice žrebna lista '!$A$7:$BL$38,3)))</f>
        <v/>
      </c>
      <c r="F7" s="118" t="str">
        <f>IF($D7="","",VLOOKUP($D7,'m dvojice žrebna lista '!$A$7:$BL$38,4))</f>
        <v/>
      </c>
      <c r="G7" s="250"/>
      <c r="H7" s="118" t="str">
        <f>IF($D7="","",VLOOKUP($D7,'m dvojice žrebna lista '!$A$7:$BL$38,5))</f>
        <v/>
      </c>
      <c r="I7" s="251"/>
      <c r="J7" s="252"/>
      <c r="K7" s="253"/>
      <c r="L7" s="252"/>
      <c r="M7" s="253"/>
      <c r="N7" s="252"/>
      <c r="O7" s="253"/>
      <c r="P7" s="252"/>
      <c r="Q7" s="106"/>
      <c r="R7" s="109"/>
      <c r="T7" s="110" t="str">
        <f>'glavni sodniki'!P21</f>
        <v>Sodnik</v>
      </c>
      <c r="V7" s="110" t="str">
        <f>F$7&amp;" "&amp;UPPER(E$7)&amp;" /"</f>
        <v xml:space="preserve">  /</v>
      </c>
    </row>
    <row r="8" spans="1:22" s="33" customFormat="1" ht="9.6" customHeight="1">
      <c r="A8" s="511"/>
      <c r="B8" s="293"/>
      <c r="C8" s="425" t="str">
        <f>UPPER(IF($D8="","",VLOOKUP($D8,'m dvojice žrebna lista '!$A$7:$BL$38,18)))</f>
        <v/>
      </c>
      <c r="D8" s="268" t="str">
        <f>IF(D7="","",D7)</f>
        <v/>
      </c>
      <c r="E8" s="118" t="str">
        <f>UPPER(IF($D7="","",VLOOKUP($D7,'m dvojice žrebna lista '!$A$7:$BL$38,19)))</f>
        <v/>
      </c>
      <c r="F8" s="118" t="str">
        <f>IF($D7="","",VLOOKUP($D7,'m dvojice žrebna lista '!$A$7:$BL$38,20))</f>
        <v/>
      </c>
      <c r="G8" s="250"/>
      <c r="H8" s="118" t="str">
        <f>IF($D7="","",VLOOKUP($D7,'m dvojice žrebna lista '!$A$7:$BL$38,21))</f>
        <v/>
      </c>
      <c r="I8" s="255"/>
      <c r="J8" s="256" t="str">
        <f>IF(I8="a",E7,IF(I8="b",E9,""))</f>
        <v/>
      </c>
      <c r="K8" s="253"/>
      <c r="L8" s="252"/>
      <c r="M8" s="253"/>
      <c r="N8" s="252"/>
      <c r="O8" s="253"/>
      <c r="P8" s="252"/>
      <c r="Q8" s="106"/>
      <c r="R8" s="109"/>
      <c r="T8" s="117" t="str">
        <f>'glavni sodniki'!P22</f>
        <v xml:space="preserve"> </v>
      </c>
      <c r="V8" s="117" t="str">
        <f>"/ "&amp;F$8&amp;" "&amp;UPPER(E$8)</f>
        <v xml:space="preserve">/  </v>
      </c>
    </row>
    <row r="9" spans="1:22" s="33" customFormat="1" ht="9.6" customHeight="1">
      <c r="A9" s="511"/>
      <c r="B9" s="111"/>
      <c r="C9" s="362"/>
      <c r="D9" s="111"/>
      <c r="E9" s="257"/>
      <c r="F9" s="257"/>
      <c r="G9" s="247"/>
      <c r="H9" s="257"/>
      <c r="I9" s="258"/>
      <c r="J9" s="259" t="str">
        <f>UPPER(IF(OR(I10="a",I10="as"),E7,IF(OR(I10="b",I10="bs"),E11,)))</f>
        <v/>
      </c>
      <c r="K9" s="260"/>
      <c r="L9" s="252"/>
      <c r="M9" s="253"/>
      <c r="N9" s="252"/>
      <c r="O9" s="253"/>
      <c r="P9" s="252"/>
      <c r="Q9" s="106"/>
      <c r="R9" s="109"/>
      <c r="T9" s="117" t="str">
        <f>'glavni sodniki'!P23</f>
        <v xml:space="preserve"> </v>
      </c>
      <c r="V9" s="117" t="str">
        <f>F$11&amp;" "&amp;UPPER(E$11)&amp;" /"</f>
        <v xml:space="preserve">  /</v>
      </c>
    </row>
    <row r="10" spans="1:22" s="33" customFormat="1" ht="9.6" customHeight="1">
      <c r="A10" s="511"/>
      <c r="B10" s="111"/>
      <c r="C10" s="362"/>
      <c r="D10" s="111"/>
      <c r="E10" s="257"/>
      <c r="F10" s="257"/>
      <c r="G10" s="247"/>
      <c r="H10" s="114" t="s">
        <v>151</v>
      </c>
      <c r="I10" s="120"/>
      <c r="J10" s="261" t="str">
        <f>UPPER(IF(OR(I10="a",I10="as"),E8,IF(OR(I10="b",I10="bs"),E12,)))</f>
        <v/>
      </c>
      <c r="K10" s="262"/>
      <c r="L10" s="252"/>
      <c r="M10" s="253"/>
      <c r="N10" s="252"/>
      <c r="O10" s="253"/>
      <c r="P10" s="252"/>
      <c r="Q10" s="106"/>
      <c r="R10" s="109"/>
      <c r="T10" s="117" t="str">
        <f>'glavni sodniki'!P24</f>
        <v xml:space="preserve"> </v>
      </c>
      <c r="V10" s="117" t="str">
        <f>"/ "&amp;F$12&amp;" "&amp;UPPER(E$12)</f>
        <v xml:space="preserve">/  </v>
      </c>
    </row>
    <row r="11" spans="1:22" s="33" customFormat="1" ht="9.6" customHeight="1">
      <c r="A11" s="511">
        <v>2</v>
      </c>
      <c r="B11" s="101" t="str">
        <f>IF($D11="","",VLOOKUP($D11,'m dvojice žrebna lista '!$A$7:$BP$38,48))</f>
        <v/>
      </c>
      <c r="C11" s="361" t="str">
        <f>UPPER(IF($D11="","",VLOOKUP($D11,'m dvojice žrebna lista '!$A$7:$BL$38,2)))</f>
        <v/>
      </c>
      <c r="D11" s="102"/>
      <c r="E11" s="118" t="str">
        <f>UPPER(IF($D11="","",VLOOKUP($D11,'m dvojice žrebna lista '!$A$7:$BL$38,3)))</f>
        <v/>
      </c>
      <c r="F11" s="118" t="str">
        <f>IF($D11="","",VLOOKUP($D11,'m dvojice žrebna lista '!$A$7:$BL$38,4))</f>
        <v/>
      </c>
      <c r="G11" s="250"/>
      <c r="H11" s="118" t="str">
        <f>IF($D11="","",VLOOKUP($D11,'m dvojice žrebna lista '!$A$7:$BL$38,5))</f>
        <v/>
      </c>
      <c r="I11" s="263"/>
      <c r="J11" s="252"/>
      <c r="K11" s="264"/>
      <c r="L11" s="265"/>
      <c r="M11" s="260"/>
      <c r="N11" s="252"/>
      <c r="O11" s="253"/>
      <c r="P11" s="252"/>
      <c r="Q11" s="106"/>
      <c r="R11" s="109"/>
      <c r="T11" s="117" t="str">
        <f>'glavni sodniki'!P25</f>
        <v xml:space="preserve"> </v>
      </c>
      <c r="V11" s="117" t="str">
        <f>F$15&amp;" "&amp;UPPER(E$15)&amp;" /"</f>
        <v xml:space="preserve">  /</v>
      </c>
    </row>
    <row r="12" spans="1:22" s="33" customFormat="1" ht="9.6" customHeight="1">
      <c r="A12" s="511"/>
      <c r="B12" s="254"/>
      <c r="C12" s="363" t="str">
        <f>UPPER(IF($D12="","",VLOOKUP($D12,'m dvojice žrebna lista '!$A$7:$BL$38,18)))</f>
        <v/>
      </c>
      <c r="D12" s="268" t="str">
        <f>IF(D11="","",D11)</f>
        <v/>
      </c>
      <c r="E12" s="118" t="str">
        <f>UPPER(IF($D11="","",VLOOKUP($D11,'m dvojice žrebna lista '!$A$7:$BL$38,19)))</f>
        <v/>
      </c>
      <c r="F12" s="118" t="str">
        <f>IF($D11="","",VLOOKUP($D11,'m dvojice žrebna lista '!$A$7:$BL$38,20))</f>
        <v/>
      </c>
      <c r="G12" s="250"/>
      <c r="H12" s="118" t="str">
        <f>IF($D11="","",VLOOKUP($D11,'m dvojice žrebna lista '!$A$7:$BL$38,21))</f>
        <v/>
      </c>
      <c r="I12" s="255"/>
      <c r="J12" s="252"/>
      <c r="K12" s="264"/>
      <c r="L12" s="266"/>
      <c r="M12" s="267"/>
      <c r="N12" s="252"/>
      <c r="O12" s="253"/>
      <c r="P12" s="252"/>
      <c r="Q12" s="106"/>
      <c r="R12" s="109"/>
      <c r="T12" s="117" t="str">
        <f>'glavni sodniki'!P26</f>
        <v xml:space="preserve"> </v>
      </c>
      <c r="V12" s="117" t="str">
        <f>"/ "&amp;F$16&amp;" "&amp;UPPER(E$16)</f>
        <v xml:space="preserve">/  </v>
      </c>
    </row>
    <row r="13" spans="1:22" s="33" customFormat="1" ht="9.6" customHeight="1">
      <c r="A13" s="511"/>
      <c r="B13" s="111"/>
      <c r="C13" s="362"/>
      <c r="D13" s="119"/>
      <c r="E13" s="257"/>
      <c r="F13" s="257"/>
      <c r="G13" s="247"/>
      <c r="H13" s="257"/>
      <c r="I13" s="268"/>
      <c r="J13" s="252"/>
      <c r="K13" s="258"/>
      <c r="L13" s="259" t="str">
        <f>UPPER(IF(OR(K14="a",K14="as"),J9,IF(OR(K14="b",K14="bs"),J17,)))</f>
        <v/>
      </c>
      <c r="M13" s="253"/>
      <c r="N13" s="252"/>
      <c r="O13" s="253"/>
      <c r="P13" s="252"/>
      <c r="Q13" s="106"/>
      <c r="R13" s="109"/>
      <c r="T13" s="117" t="str">
        <f>'glavni sodniki'!P27</f>
        <v xml:space="preserve"> </v>
      </c>
      <c r="V13" s="117" t="str">
        <f>F$19&amp;" "&amp;UPPER(E$19)&amp;" /"</f>
        <v xml:space="preserve">  /</v>
      </c>
    </row>
    <row r="14" spans="1:22" s="33" customFormat="1" ht="9.6" customHeight="1">
      <c r="A14" s="511"/>
      <c r="B14" s="111"/>
      <c r="C14" s="362"/>
      <c r="D14" s="119"/>
      <c r="E14" s="257"/>
      <c r="F14" s="257"/>
      <c r="G14" s="247"/>
      <c r="H14" s="257"/>
      <c r="I14" s="268"/>
      <c r="J14" s="114" t="s">
        <v>151</v>
      </c>
      <c r="K14" s="120"/>
      <c r="L14" s="261" t="str">
        <f>UPPER(IF(OR(K14="a",K14="as"),J10,IF(OR(K14="b",K14="bs"),J18,)))</f>
        <v/>
      </c>
      <c r="M14" s="262"/>
      <c r="N14" s="252"/>
      <c r="O14" s="253"/>
      <c r="P14" s="252"/>
      <c r="Q14" s="106"/>
      <c r="R14" s="109"/>
      <c r="T14" s="117" t="str">
        <f>'glavni sodniki'!P28</f>
        <v xml:space="preserve"> </v>
      </c>
      <c r="V14" s="117" t="str">
        <f>"/ "&amp;F$20&amp;" "&amp;UPPER(E$20)</f>
        <v xml:space="preserve">/  </v>
      </c>
    </row>
    <row r="15" spans="1:22" s="33" customFormat="1" ht="9.6" customHeight="1">
      <c r="A15" s="512">
        <v>3</v>
      </c>
      <c r="B15" s="101" t="str">
        <f>IF($D15="","",VLOOKUP($D15,'m dvojice žrebna lista '!$A$7:$BP$38,48))</f>
        <v/>
      </c>
      <c r="C15" s="361" t="str">
        <f>UPPER(IF($D15="","",VLOOKUP($D15,'m dvojice žrebna lista '!$A$7:$BL$38,2)))</f>
        <v/>
      </c>
      <c r="D15" s="102"/>
      <c r="E15" s="118" t="str">
        <f>UPPER(IF($D15="","",VLOOKUP($D15,'m dvojice žrebna lista '!$A$7:$BL$38,3)))</f>
        <v/>
      </c>
      <c r="F15" s="118" t="str">
        <f>IF($D15="","",VLOOKUP($D15,'m dvojice žrebna lista '!$A$7:$BL$38,4))</f>
        <v/>
      </c>
      <c r="G15" s="250"/>
      <c r="H15" s="118" t="str">
        <f>IF($D15="","",VLOOKUP($D15,'m dvojice žrebna lista '!$A$7:$BL$38,5))</f>
        <v/>
      </c>
      <c r="I15" s="251"/>
      <c r="J15" s="252"/>
      <c r="K15" s="264"/>
      <c r="L15" s="252"/>
      <c r="M15" s="264"/>
      <c r="N15" s="265"/>
      <c r="O15" s="253"/>
      <c r="P15" s="252"/>
      <c r="Q15" s="106"/>
      <c r="R15" s="109"/>
      <c r="T15" s="117" t="str">
        <f>'glavni sodniki'!P29</f>
        <v xml:space="preserve"> </v>
      </c>
      <c r="V15" s="117" t="str">
        <f>F$23&amp;" "&amp;UPPER(E$23)&amp;" /"</f>
        <v xml:space="preserve">  /</v>
      </c>
    </row>
    <row r="16" spans="1:22" s="33" customFormat="1" ht="9.6" customHeight="1" thickBot="1">
      <c r="A16" s="511"/>
      <c r="B16" s="254"/>
      <c r="C16" s="363" t="str">
        <f>UPPER(IF($D16="","",VLOOKUP($D16,'m dvojice žrebna lista '!$A$7:$BL$38,18)))</f>
        <v/>
      </c>
      <c r="D16" s="268" t="str">
        <f>IF(D15="","",D15)</f>
        <v/>
      </c>
      <c r="E16" s="118" t="str">
        <f>UPPER(IF($D15="","",VLOOKUP($D15,'m dvojice žrebna lista '!$A$7:$BL$38,19)))</f>
        <v/>
      </c>
      <c r="F16" s="118" t="str">
        <f>IF($D15="","",VLOOKUP($D15,'m dvojice žrebna lista '!$A$7:$BL$38,20))</f>
        <v/>
      </c>
      <c r="G16" s="250"/>
      <c r="H16" s="118" t="str">
        <f>IF($D15="","",VLOOKUP($D15,'m dvojice žrebna lista '!$A$7:$BL$38,21))</f>
        <v/>
      </c>
      <c r="I16" s="255"/>
      <c r="J16" s="256" t="str">
        <f>IF(I16="a",E15,IF(I16="b",E17,""))</f>
        <v/>
      </c>
      <c r="K16" s="264"/>
      <c r="L16" s="252"/>
      <c r="M16" s="264"/>
      <c r="N16" s="252"/>
      <c r="O16" s="253"/>
      <c r="P16" s="252"/>
      <c r="Q16" s="106"/>
      <c r="R16" s="109"/>
      <c r="T16" s="124" t="str">
        <f>'glavni sodniki'!P30</f>
        <v>Brez sodnika</v>
      </c>
      <c r="V16" s="117" t="str">
        <f>"/ "&amp;F$24&amp;" "&amp;UPPER(E$24)</f>
        <v xml:space="preserve">/  </v>
      </c>
    </row>
    <row r="17" spans="1:22" s="33" customFormat="1" ht="9.6" customHeight="1">
      <c r="A17" s="511"/>
      <c r="B17" s="111"/>
      <c r="C17" s="362"/>
      <c r="D17" s="119"/>
      <c r="E17" s="257"/>
      <c r="F17" s="257"/>
      <c r="G17" s="247"/>
      <c r="H17" s="257"/>
      <c r="I17" s="258"/>
      <c r="J17" s="259" t="str">
        <f>UPPER(IF(OR(I18="a",I18="as"),E15,IF(OR(I18="b",I18="bs"),E19,)))</f>
        <v/>
      </c>
      <c r="K17" s="269"/>
      <c r="L17" s="252"/>
      <c r="M17" s="264"/>
      <c r="N17" s="252"/>
      <c r="O17" s="253"/>
      <c r="P17" s="252"/>
      <c r="Q17" s="106"/>
      <c r="R17" s="109"/>
      <c r="V17" s="117" t="str">
        <f>F$27&amp;" "&amp;UPPER(E$27)&amp;" /"</f>
        <v xml:space="preserve">  /</v>
      </c>
    </row>
    <row r="18" spans="1:22" s="33" customFormat="1" ht="9.6" customHeight="1">
      <c r="A18" s="511"/>
      <c r="B18" s="111"/>
      <c r="C18" s="362"/>
      <c r="D18" s="119"/>
      <c r="E18" s="257"/>
      <c r="F18" s="257"/>
      <c r="G18" s="247"/>
      <c r="H18" s="114" t="s">
        <v>151</v>
      </c>
      <c r="I18" s="120"/>
      <c r="J18" s="261" t="str">
        <f>UPPER(IF(OR(I18="a",I18="as"),E16,IF(OR(I18="b",I18="bs"),E20,)))</f>
        <v/>
      </c>
      <c r="K18" s="255"/>
      <c r="L18" s="252"/>
      <c r="M18" s="264"/>
      <c r="N18" s="252"/>
      <c r="O18" s="253"/>
      <c r="P18" s="252"/>
      <c r="Q18" s="106"/>
      <c r="R18" s="109"/>
      <c r="V18" s="117" t="str">
        <f>"/ "&amp;F$28&amp;" "&amp;UPPER(E$28)</f>
        <v xml:space="preserve">/  </v>
      </c>
    </row>
    <row r="19" spans="1:22" s="33" customFormat="1" ht="9.6" customHeight="1">
      <c r="A19" s="511">
        <v>4</v>
      </c>
      <c r="B19" s="101" t="str">
        <f>IF($D19="","",VLOOKUP($D19,'m dvojice žrebna lista '!$A$7:$BP$38,48))</f>
        <v/>
      </c>
      <c r="C19" s="361" t="str">
        <f>UPPER(IF($D19="","",VLOOKUP($D19,'m dvojice žrebna lista '!$A$7:$BL$38,2)))</f>
        <v/>
      </c>
      <c r="D19" s="102"/>
      <c r="E19" s="118" t="str">
        <f>UPPER(IF($D19="","",VLOOKUP($D19,'m dvojice žrebna lista '!$A$7:$BL$38,3)))</f>
        <v/>
      </c>
      <c r="F19" s="118" t="str">
        <f>IF($D19="","",VLOOKUP($D19,'m dvojice žrebna lista '!$A$7:$BL$38,4))</f>
        <v/>
      </c>
      <c r="G19" s="250"/>
      <c r="H19" s="118" t="str">
        <f>IF($D19="","",VLOOKUP($D19,'m dvojice žrebna lista '!$A$7:$BL$38,5))</f>
        <v/>
      </c>
      <c r="I19" s="263"/>
      <c r="J19" s="252"/>
      <c r="K19" s="253"/>
      <c r="L19" s="265"/>
      <c r="M19" s="269"/>
      <c r="N19" s="252"/>
      <c r="O19" s="253"/>
      <c r="P19" s="252"/>
      <c r="Q19" s="106"/>
      <c r="R19" s="109"/>
      <c r="V19" s="117" t="str">
        <f>F$31&amp;" "&amp;UPPER(E$31)&amp;" /"</f>
        <v xml:space="preserve">  /</v>
      </c>
    </row>
    <row r="20" spans="1:22" s="33" customFormat="1" ht="9.6" customHeight="1">
      <c r="A20" s="511"/>
      <c r="B20" s="254"/>
      <c r="C20" s="363" t="str">
        <f>UPPER(IF($D20="","",VLOOKUP($D20,'m dvojice žrebna lista '!$A$7:$BL$38,18)))</f>
        <v/>
      </c>
      <c r="D20" s="268" t="str">
        <f>IF(D19="","",D19)</f>
        <v/>
      </c>
      <c r="E20" s="118" t="str">
        <f>UPPER(IF($D19="","",VLOOKUP($D19,'m dvojice žrebna lista '!$A$7:$BL$38,19)))</f>
        <v/>
      </c>
      <c r="F20" s="118" t="str">
        <f>IF($D19="","",VLOOKUP($D19,'m dvojice žrebna lista '!$A$7:$BL$38,20))</f>
        <v/>
      </c>
      <c r="G20" s="250"/>
      <c r="H20" s="118" t="str">
        <f>IF($D19="","",VLOOKUP($D19,'m dvojice žrebna lista '!$A$7:$BL$38,21))</f>
        <v/>
      </c>
      <c r="I20" s="255"/>
      <c r="J20" s="252"/>
      <c r="K20" s="253"/>
      <c r="L20" s="266"/>
      <c r="M20" s="270"/>
      <c r="N20" s="252"/>
      <c r="O20" s="253"/>
      <c r="P20" s="252"/>
      <c r="Q20" s="106"/>
      <c r="R20" s="109"/>
      <c r="V20" s="117" t="str">
        <f>"/ "&amp;F$32&amp;" "&amp;UPPER(E$32)</f>
        <v xml:space="preserve">/  </v>
      </c>
    </row>
    <row r="21" spans="1:22" s="33" customFormat="1" ht="9.6" customHeight="1">
      <c r="A21" s="511"/>
      <c r="B21" s="111"/>
      <c r="C21" s="362"/>
      <c r="D21" s="111"/>
      <c r="E21" s="257"/>
      <c r="F21" s="257"/>
      <c r="G21" s="247"/>
      <c r="H21" s="257"/>
      <c r="I21" s="268"/>
      <c r="J21" s="252"/>
      <c r="K21" s="253"/>
      <c r="L21" s="252"/>
      <c r="M21" s="258"/>
      <c r="N21" s="259" t="str">
        <f>UPPER(IF(OR(M22="a",M22="as"),L13,IF(OR(M22="b",M22="bs"),L29,)))</f>
        <v/>
      </c>
      <c r="O21" s="253"/>
      <c r="P21" s="252"/>
      <c r="Q21" s="106"/>
      <c r="R21" s="109"/>
      <c r="V21" s="117" t="str">
        <f>F$35&amp;" "&amp;UPPER(E$35)&amp;" /"</f>
        <v xml:space="preserve">  /</v>
      </c>
    </row>
    <row r="22" spans="1:22" s="33" customFormat="1" ht="9.6" customHeight="1">
      <c r="A22" s="511"/>
      <c r="B22" s="111"/>
      <c r="C22" s="362"/>
      <c r="D22" s="111"/>
      <c r="E22" s="257"/>
      <c r="F22" s="257"/>
      <c r="G22" s="247"/>
      <c r="H22" s="257"/>
      <c r="I22" s="268"/>
      <c r="J22" s="252"/>
      <c r="K22" s="253"/>
      <c r="L22" s="114" t="s">
        <v>151</v>
      </c>
      <c r="M22" s="120"/>
      <c r="N22" s="261" t="str">
        <f>UPPER(IF(OR(M22="a",M22="as"),L14,IF(OR(M22="b",M22="bs"),L30,)))</f>
        <v/>
      </c>
      <c r="O22" s="262"/>
      <c r="P22" s="252"/>
      <c r="Q22" s="106"/>
      <c r="R22" s="109"/>
      <c r="V22" s="117" t="str">
        <f>"/ "&amp;F$36&amp;" "&amp;UPPER(E$36)</f>
        <v xml:space="preserve">/  </v>
      </c>
    </row>
    <row r="23" spans="1:22" s="33" customFormat="1" ht="9.6" customHeight="1">
      <c r="A23" s="510">
        <v>5</v>
      </c>
      <c r="B23" s="118" t="str">
        <f>IF($D23="","",VLOOKUP($D23,'m dvojice žrebna lista '!$A$7:$BP$38,48))</f>
        <v/>
      </c>
      <c r="C23" s="611" t="str">
        <f>UPPER(IF($D23="","",VLOOKUP($D23,'m dvojice žrebna lista '!$A$7:$BL$38,2)))</f>
        <v/>
      </c>
      <c r="D23" s="102"/>
      <c r="E23" s="118" t="str">
        <f>UPPER(IF($D23="","",VLOOKUP($D23,'m dvojice žrebna lista '!$A$7:$BL$38,3)))</f>
        <v/>
      </c>
      <c r="F23" s="118" t="str">
        <f>IF($D23="","",VLOOKUP($D23,'m dvojice žrebna lista '!$A$7:$BL$38,4))</f>
        <v/>
      </c>
      <c r="G23" s="250"/>
      <c r="H23" s="118" t="str">
        <f>IF($D23="","",VLOOKUP($D23,'m dvojice žrebna lista '!$A$7:$BL$38,5))</f>
        <v/>
      </c>
      <c r="I23" s="251"/>
      <c r="J23" s="252"/>
      <c r="K23" s="253"/>
      <c r="L23" s="252"/>
      <c r="M23" s="264"/>
      <c r="N23" s="252"/>
      <c r="O23" s="264"/>
      <c r="P23" s="252"/>
      <c r="Q23" s="106"/>
      <c r="R23" s="109"/>
      <c r="V23" s="117" t="str">
        <f>F$39&amp;" "&amp;UPPER(E$39)&amp;" /"</f>
        <v xml:space="preserve">  /</v>
      </c>
    </row>
    <row r="24" spans="1:22" s="33" customFormat="1" ht="9.6" customHeight="1">
      <c r="A24" s="511"/>
      <c r="B24" s="254"/>
      <c r="C24" s="425" t="str">
        <f>UPPER(IF($D24="","",VLOOKUP($D24,'m dvojice žrebna lista '!$A$7:$BL$38,18)))</f>
        <v/>
      </c>
      <c r="D24" s="268" t="str">
        <f>IF(D23="","",D23)</f>
        <v/>
      </c>
      <c r="E24" s="118" t="str">
        <f>UPPER(IF($D23="","",VLOOKUP($D23,'m dvojice žrebna lista '!$A$7:$BL$38,19)))</f>
        <v/>
      </c>
      <c r="F24" s="118" t="str">
        <f>IF($D23="","",VLOOKUP($D23,'m dvojice žrebna lista '!$A$7:$BL$38,20))</f>
        <v/>
      </c>
      <c r="G24" s="250"/>
      <c r="H24" s="118" t="str">
        <f>IF($D23="","",VLOOKUP($D23,'m dvojice žrebna lista '!$A$7:$BL$38,21))</f>
        <v/>
      </c>
      <c r="I24" s="255"/>
      <c r="J24" s="256" t="str">
        <f>IF(I24="a",E23,IF(I24="b",E25,""))</f>
        <v/>
      </c>
      <c r="K24" s="253"/>
      <c r="L24" s="252"/>
      <c r="M24" s="264"/>
      <c r="N24" s="252"/>
      <c r="O24" s="264"/>
      <c r="P24" s="252"/>
      <c r="Q24" s="106"/>
      <c r="R24" s="109"/>
      <c r="V24" s="117" t="str">
        <f>"/ "&amp;F$40&amp;" "&amp;UPPER(E$40)</f>
        <v xml:space="preserve">/  </v>
      </c>
    </row>
    <row r="25" spans="1:22" s="33" customFormat="1" ht="9.6" customHeight="1">
      <c r="A25" s="511"/>
      <c r="B25" s="111"/>
      <c r="C25" s="362"/>
      <c r="D25" s="111"/>
      <c r="E25" s="257"/>
      <c r="F25" s="257"/>
      <c r="G25" s="247"/>
      <c r="H25" s="257"/>
      <c r="I25" s="258"/>
      <c r="J25" s="259" t="str">
        <f>UPPER(IF(OR(I26="a",I26="as"),E23,IF(OR(I26="b",I26="bs"),E27,)))</f>
        <v/>
      </c>
      <c r="K25" s="260"/>
      <c r="L25" s="252"/>
      <c r="M25" s="264"/>
      <c r="N25" s="252"/>
      <c r="O25" s="264"/>
      <c r="P25" s="252"/>
      <c r="Q25" s="106"/>
      <c r="R25" s="109"/>
      <c r="V25" s="117" t="str">
        <f>F$43&amp;" "&amp;UPPER(E$43)&amp;" /"</f>
        <v xml:space="preserve">  /</v>
      </c>
    </row>
    <row r="26" spans="1:22" s="33" customFormat="1" ht="9.6" customHeight="1">
      <c r="A26" s="511"/>
      <c r="B26" s="111"/>
      <c r="C26" s="362"/>
      <c r="D26" s="111"/>
      <c r="E26" s="257"/>
      <c r="F26" s="257"/>
      <c r="G26" s="247"/>
      <c r="H26" s="114" t="s">
        <v>151</v>
      </c>
      <c r="I26" s="120"/>
      <c r="J26" s="261" t="str">
        <f>UPPER(IF(OR(I26="a",I26="as"),E24,IF(OR(I26="b",I26="bs"),E28,)))</f>
        <v/>
      </c>
      <c r="K26" s="262"/>
      <c r="L26" s="252"/>
      <c r="M26" s="264"/>
      <c r="N26" s="252"/>
      <c r="O26" s="264"/>
      <c r="P26" s="252"/>
      <c r="Q26" s="106"/>
      <c r="R26" s="109"/>
      <c r="V26" s="117" t="str">
        <f>"/ "&amp;F$44&amp;" "&amp;UPPER(E$44)</f>
        <v xml:space="preserve">/  </v>
      </c>
    </row>
    <row r="27" spans="1:22" s="33" customFormat="1" ht="9.6" customHeight="1">
      <c r="A27" s="511">
        <v>6</v>
      </c>
      <c r="B27" s="101" t="str">
        <f>IF($D27="","",VLOOKUP($D27,'m dvojice žrebna lista '!$A$7:$BP$38,48))</f>
        <v/>
      </c>
      <c r="C27" s="361" t="str">
        <f>UPPER(IF($D27="","",VLOOKUP($D27,'m dvojice žrebna lista '!$A$7:$BL$38,2)))</f>
        <v/>
      </c>
      <c r="D27" s="102"/>
      <c r="E27" s="118" t="str">
        <f>UPPER(IF($D27="","",VLOOKUP($D27,'m dvojice žrebna lista '!$A$7:$BL$38,3)))</f>
        <v/>
      </c>
      <c r="F27" s="118" t="str">
        <f>IF($D27="","",VLOOKUP($D27,'m dvojice žrebna lista '!$A$7:$BL$38,4))</f>
        <v/>
      </c>
      <c r="G27" s="250"/>
      <c r="H27" s="118" t="str">
        <f>IF($D27="","",VLOOKUP($D27,'m dvojice žrebna lista '!$A$7:$BL$38,5))</f>
        <v/>
      </c>
      <c r="I27" s="263"/>
      <c r="J27" s="252"/>
      <c r="K27" s="264"/>
      <c r="L27" s="265"/>
      <c r="M27" s="269"/>
      <c r="N27" s="252"/>
      <c r="O27" s="264"/>
      <c r="P27" s="252"/>
      <c r="Q27" s="106"/>
      <c r="R27" s="109"/>
      <c r="V27" s="117" t="str">
        <f>F$47&amp;" "&amp;UPPER(E$47)&amp;" /"</f>
        <v xml:space="preserve">  /</v>
      </c>
    </row>
    <row r="28" spans="1:22" s="33" customFormat="1" ht="9.6" customHeight="1">
      <c r="A28" s="511"/>
      <c r="B28" s="254"/>
      <c r="C28" s="363" t="str">
        <f>UPPER(IF($D28="","",VLOOKUP($D28,'m dvojice žrebna lista '!$A$7:$BL$38,18)))</f>
        <v/>
      </c>
      <c r="D28" s="268" t="str">
        <f>IF(D27="","",D27)</f>
        <v/>
      </c>
      <c r="E28" s="118" t="str">
        <f>UPPER(IF($D27="","",VLOOKUP($D27,'m dvojice žrebna lista '!$A$7:$BL$38,19)))</f>
        <v/>
      </c>
      <c r="F28" s="118" t="str">
        <f>IF($D27="","",VLOOKUP($D27,'m dvojice žrebna lista '!$A$7:$BL$38,20))</f>
        <v/>
      </c>
      <c r="G28" s="250"/>
      <c r="H28" s="118" t="str">
        <f>IF($D27="","",VLOOKUP($D27,'m dvojice žrebna lista '!$A$7:$BL$38,21))</f>
        <v/>
      </c>
      <c r="I28" s="255"/>
      <c r="J28" s="252"/>
      <c r="K28" s="264"/>
      <c r="L28" s="266"/>
      <c r="M28" s="270"/>
      <c r="N28" s="252"/>
      <c r="O28" s="264"/>
      <c r="P28" s="252"/>
      <c r="Q28" s="106"/>
      <c r="R28" s="109"/>
      <c r="V28" s="117" t="str">
        <f>"/ "&amp;F$48&amp;" "&amp;UPPER(E$48)</f>
        <v xml:space="preserve">/  </v>
      </c>
    </row>
    <row r="29" spans="1:22" s="33" customFormat="1" ht="9.6" customHeight="1">
      <c r="A29" s="511"/>
      <c r="B29" s="111"/>
      <c r="C29" s="362"/>
      <c r="D29" s="119"/>
      <c r="E29" s="257"/>
      <c r="F29" s="257"/>
      <c r="G29" s="247"/>
      <c r="H29" s="257"/>
      <c r="I29" s="268"/>
      <c r="J29" s="252"/>
      <c r="K29" s="258"/>
      <c r="L29" s="259" t="str">
        <f>UPPER(IF(OR(K30="a",K30="as"),J25,IF(OR(K30="b",K30="bs"),J33,)))</f>
        <v/>
      </c>
      <c r="M29" s="264"/>
      <c r="N29" s="252"/>
      <c r="O29" s="264"/>
      <c r="P29" s="252"/>
      <c r="Q29" s="106"/>
      <c r="R29" s="109"/>
      <c r="V29" s="117" t="str">
        <f>F$51&amp;" "&amp;UPPER(E$51)&amp;" /"</f>
        <v xml:space="preserve">  /</v>
      </c>
    </row>
    <row r="30" spans="1:22" s="33" customFormat="1" ht="9.6" customHeight="1">
      <c r="A30" s="511"/>
      <c r="B30" s="111"/>
      <c r="C30" s="362"/>
      <c r="D30" s="119"/>
      <c r="E30" s="257"/>
      <c r="F30" s="257"/>
      <c r="G30" s="247"/>
      <c r="H30" s="257"/>
      <c r="I30" s="268"/>
      <c r="J30" s="114" t="s">
        <v>151</v>
      </c>
      <c r="K30" s="120"/>
      <c r="L30" s="261" t="str">
        <f>UPPER(IF(OR(K30="a",K30="as"),J26,IF(OR(K30="b",K30="bs"),J34,)))</f>
        <v/>
      </c>
      <c r="M30" s="255"/>
      <c r="N30" s="252"/>
      <c r="O30" s="264"/>
      <c r="P30" s="252"/>
      <c r="Q30" s="106"/>
      <c r="R30" s="109"/>
      <c r="V30" s="117" t="str">
        <f>"/ "&amp;F$52&amp;" "&amp;UPPER(E$52)</f>
        <v xml:space="preserve">/  </v>
      </c>
    </row>
    <row r="31" spans="1:22" s="33" customFormat="1" ht="9.6" customHeight="1">
      <c r="A31" s="512">
        <v>7</v>
      </c>
      <c r="B31" s="101" t="str">
        <f>IF($D31="","",VLOOKUP($D31,'m dvojice žrebna lista '!$A$7:$BP$38,48))</f>
        <v/>
      </c>
      <c r="C31" s="361" t="str">
        <f>UPPER(IF($D31="","",VLOOKUP($D31,'m dvojice žrebna lista '!$A$7:$BL$38,2)))</f>
        <v/>
      </c>
      <c r="D31" s="102"/>
      <c r="E31" s="118" t="str">
        <f>UPPER(IF($D31="","",VLOOKUP($D31,'m dvojice žrebna lista '!$A$7:$BL$38,3)))</f>
        <v/>
      </c>
      <c r="F31" s="118" t="str">
        <f>IF($D31="","",VLOOKUP($D31,'m dvojice žrebna lista '!$A$7:$BL$38,4))</f>
        <v/>
      </c>
      <c r="G31" s="250"/>
      <c r="H31" s="118" t="str">
        <f>IF($D31="","",VLOOKUP($D31,'m dvojice žrebna lista '!$A$7:$BL$38,5))</f>
        <v/>
      </c>
      <c r="I31" s="251"/>
      <c r="J31" s="252"/>
      <c r="K31" s="264"/>
      <c r="L31" s="252"/>
      <c r="M31" s="253"/>
      <c r="N31" s="265"/>
      <c r="O31" s="264"/>
      <c r="P31" s="252"/>
      <c r="Q31" s="106"/>
      <c r="R31" s="109"/>
      <c r="V31" s="117" t="str">
        <f>F$55&amp;" "&amp;UPPER(E$55)&amp;" /"</f>
        <v xml:space="preserve">  /</v>
      </c>
    </row>
    <row r="32" spans="1:22" s="33" customFormat="1" ht="9.6" customHeight="1">
      <c r="A32" s="511"/>
      <c r="B32" s="254"/>
      <c r="C32" s="363" t="str">
        <f>UPPER(IF($D32="","",VLOOKUP($D32,'m dvojice žrebna lista '!$A$7:$BL$38,18)))</f>
        <v/>
      </c>
      <c r="D32" s="268" t="str">
        <f>IF(D31="","",D31)</f>
        <v/>
      </c>
      <c r="E32" s="118" t="str">
        <f>UPPER(IF($D31="","",VLOOKUP($D31,'m dvojice žrebna lista '!$A$7:$BL$38,19)))</f>
        <v/>
      </c>
      <c r="F32" s="118" t="str">
        <f>IF($D31="","",VLOOKUP($D31,'m dvojice žrebna lista '!$A$7:$BL$38,20))</f>
        <v/>
      </c>
      <c r="G32" s="250"/>
      <c r="H32" s="118" t="str">
        <f>IF($D31="","",VLOOKUP($D31,'m dvojice žrebna lista '!$A$7:$BL$38,21))</f>
        <v/>
      </c>
      <c r="I32" s="255"/>
      <c r="J32" s="256" t="str">
        <f>IF(I32="a",E31,IF(I32="b",E33,""))</f>
        <v/>
      </c>
      <c r="K32" s="264"/>
      <c r="L32" s="252"/>
      <c r="M32" s="253"/>
      <c r="N32" s="252"/>
      <c r="O32" s="264"/>
      <c r="P32" s="252"/>
      <c r="Q32" s="106"/>
      <c r="R32" s="109"/>
      <c r="V32" s="117" t="str">
        <f>"/ "&amp;F$56&amp;" "&amp;UPPER(E$56)</f>
        <v xml:space="preserve">/  </v>
      </c>
    </row>
    <row r="33" spans="1:22" s="33" customFormat="1" ht="9.6" customHeight="1">
      <c r="A33" s="511"/>
      <c r="B33" s="111"/>
      <c r="C33" s="362"/>
      <c r="D33" s="119"/>
      <c r="E33" s="257"/>
      <c r="F33" s="257"/>
      <c r="G33" s="247"/>
      <c r="H33" s="257"/>
      <c r="I33" s="258"/>
      <c r="J33" s="259" t="str">
        <f>UPPER(IF(OR(I34="a",I34="as"),E31,IF(OR(I34="b",I34="bs"),E35,)))</f>
        <v/>
      </c>
      <c r="K33" s="269"/>
      <c r="L33" s="252"/>
      <c r="M33" s="253"/>
      <c r="N33" s="252"/>
      <c r="O33" s="264"/>
      <c r="P33" s="252"/>
      <c r="Q33" s="106"/>
      <c r="R33" s="109"/>
      <c r="V33" s="117" t="str">
        <f>F$59&amp;" "&amp;UPPER(E$59)&amp;" /"</f>
        <v xml:space="preserve">  /</v>
      </c>
    </row>
    <row r="34" spans="1:22" s="33" customFormat="1" ht="9.6" customHeight="1">
      <c r="A34" s="511"/>
      <c r="B34" s="111"/>
      <c r="C34" s="362"/>
      <c r="D34" s="119"/>
      <c r="E34" s="257"/>
      <c r="F34" s="257"/>
      <c r="G34" s="247"/>
      <c r="H34" s="114" t="s">
        <v>151</v>
      </c>
      <c r="I34" s="120"/>
      <c r="J34" s="261" t="str">
        <f>UPPER(IF(OR(I34="a",I34="as"),E32,IF(OR(I34="b",I34="bs"),E36,)))</f>
        <v/>
      </c>
      <c r="K34" s="255"/>
      <c r="L34" s="252"/>
      <c r="M34" s="253"/>
      <c r="N34" s="252"/>
      <c r="O34" s="264"/>
      <c r="P34" s="252"/>
      <c r="Q34" s="106"/>
      <c r="R34" s="109"/>
      <c r="V34" s="117" t="str">
        <f>"/ "&amp;F$60&amp;" "&amp;UPPER(E$60)</f>
        <v xml:space="preserve">/  </v>
      </c>
    </row>
    <row r="35" spans="1:22" s="33" customFormat="1" ht="9.6" customHeight="1">
      <c r="A35" s="511">
        <v>8</v>
      </c>
      <c r="B35" s="101" t="str">
        <f>IF($D35="","",VLOOKUP($D35,'m dvojice žrebna lista '!$A$7:$BP$38,48))</f>
        <v/>
      </c>
      <c r="C35" s="361" t="str">
        <f>UPPER(IF($D35="","",VLOOKUP($D35,'m dvojice žrebna lista '!$A$7:$BL$38,2)))</f>
        <v/>
      </c>
      <c r="D35" s="102"/>
      <c r="E35" s="118" t="str">
        <f>UPPER(IF($D35="","",VLOOKUP($D35,'m dvojice žrebna lista '!$A$7:$BL$38,3)))</f>
        <v/>
      </c>
      <c r="F35" s="118" t="str">
        <f>IF($D35="","",VLOOKUP($D35,'m dvojice žrebna lista '!$A$7:$BL$38,4))</f>
        <v/>
      </c>
      <c r="G35" s="250"/>
      <c r="H35" s="118" t="str">
        <f>IF($D35="","",VLOOKUP($D35,'m dvojice žrebna lista '!$A$7:$BL$38,5))</f>
        <v/>
      </c>
      <c r="I35" s="263"/>
      <c r="J35" s="252"/>
      <c r="K35" s="253"/>
      <c r="L35" s="265"/>
      <c r="M35" s="260"/>
      <c r="N35" s="252"/>
      <c r="O35" s="264"/>
      <c r="P35" s="252"/>
      <c r="Q35" s="106"/>
      <c r="R35" s="109"/>
      <c r="V35" s="117" t="str">
        <f>F$63&amp;" "&amp;UPPER(E$63)&amp;" /"</f>
        <v xml:space="preserve">  /</v>
      </c>
    </row>
    <row r="36" spans="1:22" s="33" customFormat="1" ht="9.6" customHeight="1">
      <c r="A36" s="511"/>
      <c r="B36" s="254"/>
      <c r="C36" s="363" t="str">
        <f>UPPER(IF($D36="","",VLOOKUP($D36,'m dvojice žrebna lista '!$A$7:$BL$38,18)))</f>
        <v/>
      </c>
      <c r="D36" s="268" t="str">
        <f>IF(D35="","",D35)</f>
        <v/>
      </c>
      <c r="E36" s="118" t="str">
        <f>UPPER(IF($D35="","",VLOOKUP($D35,'m dvojice žrebna lista '!$A$7:$BL$38,19)))</f>
        <v/>
      </c>
      <c r="F36" s="118" t="str">
        <f>IF($D35="","",VLOOKUP($D35,'m dvojice žrebna lista '!$A$7:$BL$38,20))</f>
        <v/>
      </c>
      <c r="G36" s="250"/>
      <c r="H36" s="118" t="str">
        <f>IF($D35="","",VLOOKUP($D35,'m dvojice žrebna lista '!$A$7:$BL$38,21))</f>
        <v/>
      </c>
      <c r="I36" s="255"/>
      <c r="J36" s="252"/>
      <c r="K36" s="253"/>
      <c r="L36" s="266"/>
      <c r="M36" s="267"/>
      <c r="N36" s="252"/>
      <c r="O36" s="264"/>
      <c r="P36" s="252"/>
      <c r="Q36" s="106"/>
      <c r="R36" s="109"/>
      <c r="V36" s="117" t="str">
        <f>"/ "&amp;F$64&amp;" "&amp;UPPER(E$64)</f>
        <v xml:space="preserve">/  </v>
      </c>
    </row>
    <row r="37" spans="1:22" s="33" customFormat="1" ht="9.6" customHeight="1">
      <c r="A37" s="511"/>
      <c r="B37" s="111"/>
      <c r="C37" s="362"/>
      <c r="D37" s="119"/>
      <c r="E37" s="257"/>
      <c r="F37" s="257"/>
      <c r="G37" s="247"/>
      <c r="H37" s="257"/>
      <c r="I37" s="268"/>
      <c r="J37" s="252"/>
      <c r="K37" s="253"/>
      <c r="L37" s="252"/>
      <c r="M37" s="253"/>
      <c r="N37" s="253"/>
      <c r="O37" s="258"/>
      <c r="P37" s="259" t="str">
        <f>UPPER(IF(OR(O38="a",O38="as"),N21,IF(OR(O38="b",O38="bs"),N53,)))</f>
        <v/>
      </c>
      <c r="Q37" s="271"/>
      <c r="R37" s="109"/>
      <c r="V37" s="117" t="str">
        <f>F$67&amp;" "&amp;UPPER(E$67)&amp;" /"</f>
        <v xml:space="preserve">  /</v>
      </c>
    </row>
    <row r="38" spans="1:22" s="33" customFormat="1" ht="9.6" customHeight="1" thickBot="1">
      <c r="A38" s="511"/>
      <c r="B38" s="111"/>
      <c r="C38" s="362"/>
      <c r="D38" s="119"/>
      <c r="E38" s="257"/>
      <c r="F38" s="257"/>
      <c r="G38" s="247"/>
      <c r="H38" s="257"/>
      <c r="I38" s="268"/>
      <c r="J38" s="252"/>
      <c r="K38" s="253"/>
      <c r="L38" s="252"/>
      <c r="M38" s="253"/>
      <c r="N38" s="114" t="s">
        <v>151</v>
      </c>
      <c r="O38" s="120"/>
      <c r="P38" s="261" t="str">
        <f>UPPER(IF(OR(O38="a",O38="as"),N22,IF(OR(O38="b",O38="bs"),N54,)))</f>
        <v/>
      </c>
      <c r="Q38" s="272"/>
      <c r="R38" s="109"/>
      <c r="V38" s="124" t="str">
        <f>"/ "&amp;F$68&amp;" "&amp;UPPER(E$68)</f>
        <v xml:space="preserve">/  </v>
      </c>
    </row>
    <row r="39" spans="1:22" s="33" customFormat="1" ht="9.6" customHeight="1">
      <c r="A39" s="512">
        <v>9</v>
      </c>
      <c r="B39" s="101" t="str">
        <f>IF($D39="","",VLOOKUP($D39,'m dvojice žrebna lista '!$A$7:$BP$38,48))</f>
        <v/>
      </c>
      <c r="C39" s="361" t="str">
        <f>UPPER(IF($D39="","",VLOOKUP($D39,'m dvojice žrebna lista '!$A$7:$BL$38,2)))</f>
        <v/>
      </c>
      <c r="D39" s="102"/>
      <c r="E39" s="118" t="str">
        <f>UPPER(IF($D39="","",VLOOKUP($D39,'m dvojice žrebna lista '!$A$7:$BL$38,3)))</f>
        <v/>
      </c>
      <c r="F39" s="118" t="str">
        <f>IF($D39="","",VLOOKUP($D39,'m dvojice žrebna lista '!$A$7:$BL$38,4))</f>
        <v/>
      </c>
      <c r="G39" s="250"/>
      <c r="H39" s="118" t="str">
        <f>IF($D39="","",VLOOKUP($D39,'m dvojice žrebna lista '!$A$7:$BL$38,5))</f>
        <v/>
      </c>
      <c r="I39" s="251"/>
      <c r="J39" s="252"/>
      <c r="K39" s="253"/>
      <c r="L39" s="568"/>
      <c r="M39" s="253"/>
      <c r="N39" s="252"/>
      <c r="O39" s="264"/>
      <c r="P39" s="265"/>
      <c r="Q39" s="106"/>
      <c r="R39" s="109"/>
    </row>
    <row r="40" spans="1:22" s="33" customFormat="1" ht="9.6" customHeight="1">
      <c r="A40" s="511"/>
      <c r="B40" s="254"/>
      <c r="C40" s="363" t="str">
        <f>UPPER(IF($D40="","",VLOOKUP($D40,'m dvojice žrebna lista '!$A$7:$BL$38,18)))</f>
        <v/>
      </c>
      <c r="D40" s="268" t="str">
        <f>IF(D39="","",D39)</f>
        <v/>
      </c>
      <c r="E40" s="118" t="str">
        <f>UPPER(IF($D39="","",VLOOKUP($D39,'m dvojice žrebna lista '!$A$7:$BL$38,19)))</f>
        <v/>
      </c>
      <c r="F40" s="118" t="str">
        <f>IF($D39="","",VLOOKUP($D39,'m dvojice žrebna lista '!$A$7:$BL$38,20))</f>
        <v/>
      </c>
      <c r="G40" s="250"/>
      <c r="H40" s="118" t="str">
        <f>IF($D39="","",VLOOKUP($D39,'m dvojice žrebna lista '!$A$7:$BL$38,21))</f>
        <v/>
      </c>
      <c r="I40" s="255"/>
      <c r="J40" s="256" t="str">
        <f>IF(I40="a",E39,IF(I40="b",E41,""))</f>
        <v/>
      </c>
      <c r="K40" s="253"/>
      <c r="L40" s="252"/>
      <c r="M40" s="253"/>
      <c r="N40" s="252"/>
      <c r="O40" s="264"/>
      <c r="P40" s="266"/>
      <c r="Q40" s="273"/>
      <c r="R40" s="109"/>
      <c r="V40" s="247"/>
    </row>
    <row r="41" spans="1:22" s="33" customFormat="1" ht="9.6" customHeight="1">
      <c r="A41" s="511"/>
      <c r="B41" s="111"/>
      <c r="C41" s="362"/>
      <c r="D41" s="119"/>
      <c r="E41" s="257"/>
      <c r="F41" s="257"/>
      <c r="G41" s="247"/>
      <c r="H41" s="257"/>
      <c r="I41" s="258"/>
      <c r="J41" s="259" t="str">
        <f>UPPER(IF(OR(I42="a",I42="as"),E39,IF(OR(I42="b",I42="bs"),E43,)))</f>
        <v/>
      </c>
      <c r="K41" s="260"/>
      <c r="L41" s="252"/>
      <c r="M41" s="253"/>
      <c r="N41" s="252"/>
      <c r="O41" s="264"/>
      <c r="P41" s="252"/>
      <c r="Q41" s="106"/>
      <c r="R41" s="109"/>
      <c r="V41" s="15"/>
    </row>
    <row r="42" spans="1:22" s="33" customFormat="1" ht="9.6" customHeight="1">
      <c r="A42" s="511"/>
      <c r="B42" s="111"/>
      <c r="C42" s="362"/>
      <c r="D42" s="360"/>
      <c r="E42" s="257"/>
      <c r="F42" s="257"/>
      <c r="G42" s="247"/>
      <c r="H42" s="114" t="s">
        <v>151</v>
      </c>
      <c r="I42" s="120"/>
      <c r="J42" s="261" t="str">
        <f>UPPER(IF(OR(I42="a",I42="as"),E40,IF(OR(I42="b",I42="bs"),E44,)))</f>
        <v/>
      </c>
      <c r="K42" s="262"/>
      <c r="L42" s="252"/>
      <c r="M42" s="253"/>
      <c r="N42" s="252"/>
      <c r="O42" s="264"/>
      <c r="P42" s="252"/>
      <c r="Q42" s="106"/>
      <c r="R42" s="109"/>
      <c r="V42" s="15"/>
    </row>
    <row r="43" spans="1:22" s="33" customFormat="1" ht="9.6" customHeight="1">
      <c r="A43" s="511">
        <v>10</v>
      </c>
      <c r="B43" s="101" t="str">
        <f>IF($D43="","",VLOOKUP($D43,'m dvojice žrebna lista '!$A$7:$BP$38,48))</f>
        <v/>
      </c>
      <c r="C43" s="361" t="str">
        <f>UPPER(IF($D43="","",VLOOKUP($D43,'m dvojice žrebna lista '!$A$7:$BL$38,2)))</f>
        <v/>
      </c>
      <c r="D43" s="102"/>
      <c r="E43" s="118" t="str">
        <f>UPPER(IF($D43="","",VLOOKUP($D43,'m dvojice žrebna lista '!$A$7:$BL$38,3)))</f>
        <v/>
      </c>
      <c r="F43" s="118" t="str">
        <f>IF($D43="","",VLOOKUP($D43,'m dvojice žrebna lista '!$A$7:$BL$38,4))</f>
        <v/>
      </c>
      <c r="G43" s="250"/>
      <c r="H43" s="118" t="str">
        <f>IF($D43="","",VLOOKUP($D43,'m dvojice žrebna lista '!$A$7:$BL$38,5))</f>
        <v/>
      </c>
      <c r="I43" s="263"/>
      <c r="J43" s="252"/>
      <c r="K43" s="264"/>
      <c r="L43" s="265"/>
      <c r="M43" s="260"/>
      <c r="N43" s="252"/>
      <c r="O43" s="264"/>
      <c r="P43" s="252"/>
      <c r="Q43" s="106"/>
      <c r="R43" s="109"/>
      <c r="V43" s="15"/>
    </row>
    <row r="44" spans="1:22" s="33" customFormat="1" ht="9.6" customHeight="1">
      <c r="A44" s="511"/>
      <c r="B44" s="254"/>
      <c r="C44" s="363" t="str">
        <f>UPPER(IF($D44="","",VLOOKUP($D44,'m dvojice žrebna lista '!$A$7:$BL$38,18)))</f>
        <v/>
      </c>
      <c r="D44" s="268" t="str">
        <f>IF(D43="","",D43)</f>
        <v/>
      </c>
      <c r="E44" s="118" t="str">
        <f>UPPER(IF($D43="","",VLOOKUP($D43,'m dvojice žrebna lista '!$A$7:$BL$38,19)))</f>
        <v/>
      </c>
      <c r="F44" s="118" t="str">
        <f>IF($D43="","",VLOOKUP($D43,'m dvojice žrebna lista '!$A$7:$BL$38,20))</f>
        <v/>
      </c>
      <c r="G44" s="250"/>
      <c r="H44" s="118" t="str">
        <f>IF($D43="","",VLOOKUP($D43,'m dvojice žrebna lista '!$A$7:$BL$38,21))</f>
        <v/>
      </c>
      <c r="I44" s="255"/>
      <c r="J44" s="252"/>
      <c r="K44" s="264"/>
      <c r="L44" s="266"/>
      <c r="M44" s="267"/>
      <c r="N44" s="252"/>
      <c r="O44" s="264"/>
      <c r="P44" s="252"/>
      <c r="Q44" s="106"/>
      <c r="R44" s="109"/>
      <c r="V44" s="15"/>
    </row>
    <row r="45" spans="1:22" s="33" customFormat="1" ht="9.6" customHeight="1">
      <c r="A45" s="511"/>
      <c r="B45" s="111"/>
      <c r="C45" s="362"/>
      <c r="D45" s="119"/>
      <c r="E45" s="257"/>
      <c r="F45" s="257"/>
      <c r="G45" s="247"/>
      <c r="H45" s="257"/>
      <c r="I45" s="268"/>
      <c r="J45" s="252"/>
      <c r="K45" s="258"/>
      <c r="L45" s="259" t="str">
        <f>UPPER(IF(OR(K46="a",K46="as"),J41,IF(OR(K46="b",K46="bs"),J49,)))</f>
        <v/>
      </c>
      <c r="M45" s="253"/>
      <c r="N45" s="252"/>
      <c r="O45" s="264"/>
      <c r="P45" s="252"/>
      <c r="Q45" s="106"/>
      <c r="R45" s="109"/>
      <c r="V45" s="15"/>
    </row>
    <row r="46" spans="1:22" s="33" customFormat="1" ht="9.6" customHeight="1">
      <c r="A46" s="511"/>
      <c r="B46" s="111"/>
      <c r="C46" s="362"/>
      <c r="D46" s="119"/>
      <c r="E46" s="257"/>
      <c r="F46" s="257"/>
      <c r="G46" s="247"/>
      <c r="H46" s="257"/>
      <c r="I46" s="268"/>
      <c r="J46" s="114" t="s">
        <v>151</v>
      </c>
      <c r="K46" s="120"/>
      <c r="L46" s="261" t="str">
        <f>UPPER(IF(OR(K46="a",K46="as"),J42,IF(OR(K46="b",K46="bs"),J50,)))</f>
        <v/>
      </c>
      <c r="M46" s="262"/>
      <c r="N46" s="252"/>
      <c r="O46" s="264"/>
      <c r="P46" s="252"/>
      <c r="Q46" s="106"/>
      <c r="R46" s="109"/>
      <c r="V46" s="15"/>
    </row>
    <row r="47" spans="1:22" s="33" customFormat="1" ht="9.6" customHeight="1">
      <c r="A47" s="512">
        <v>11</v>
      </c>
      <c r="B47" s="101" t="str">
        <f>IF($D47="","",VLOOKUP($D47,'m dvojice žrebna lista '!$A$7:$BP$38,48))</f>
        <v/>
      </c>
      <c r="C47" s="361" t="str">
        <f>UPPER(IF($D47="","",VLOOKUP($D47,'m dvojice žrebna lista '!$A$7:$BL$38,2)))</f>
        <v/>
      </c>
      <c r="D47" s="102"/>
      <c r="E47" s="118" t="str">
        <f>UPPER(IF($D47="","",VLOOKUP($D47,'m dvojice žrebna lista '!$A$7:$BL$38,3)))</f>
        <v/>
      </c>
      <c r="F47" s="118" t="str">
        <f>IF($D47="","",VLOOKUP($D47,'m dvojice žrebna lista '!$A$7:$BL$38,4))</f>
        <v/>
      </c>
      <c r="G47" s="250"/>
      <c r="H47" s="118" t="str">
        <f>IF($D47="","",VLOOKUP($D47,'m dvojice žrebna lista '!$A$7:$BL$38,5))</f>
        <v/>
      </c>
      <c r="I47" s="251"/>
      <c r="J47" s="252"/>
      <c r="K47" s="264"/>
      <c r="L47" s="252"/>
      <c r="M47" s="264"/>
      <c r="N47" s="265"/>
      <c r="O47" s="264"/>
      <c r="P47" s="252"/>
      <c r="Q47" s="106"/>
      <c r="R47" s="109"/>
      <c r="V47" s="15"/>
    </row>
    <row r="48" spans="1:22" s="33" customFormat="1" ht="9.6" customHeight="1">
      <c r="A48" s="511"/>
      <c r="B48" s="254"/>
      <c r="C48" s="363" t="str">
        <f>UPPER(IF($D48="","",VLOOKUP($D48,'m dvojice žrebna lista '!$A$7:$BL$38,18)))</f>
        <v/>
      </c>
      <c r="D48" s="268" t="str">
        <f>IF(D47="","",D47)</f>
        <v/>
      </c>
      <c r="E48" s="118" t="str">
        <f>UPPER(IF($D47="","",VLOOKUP($D47,'m dvojice žrebna lista '!$A$7:$BL$38,19)))</f>
        <v/>
      </c>
      <c r="F48" s="118" t="str">
        <f>IF($D47="","",VLOOKUP($D47,'m dvojice žrebna lista '!$A$7:$BL$38,20))</f>
        <v/>
      </c>
      <c r="G48" s="250"/>
      <c r="H48" s="118" t="str">
        <f>IF($D47="","",VLOOKUP($D47,'m dvojice žrebna lista '!$A$7:$BL$38,21))</f>
        <v/>
      </c>
      <c r="I48" s="255"/>
      <c r="J48" s="256" t="str">
        <f>IF(I48="a",E47,IF(I48="b",E49,""))</f>
        <v/>
      </c>
      <c r="K48" s="264"/>
      <c r="L48" s="252"/>
      <c r="M48" s="264"/>
      <c r="N48" s="252"/>
      <c r="O48" s="264"/>
      <c r="P48" s="252"/>
      <c r="Q48" s="106"/>
      <c r="R48" s="109"/>
      <c r="V48" s="15"/>
    </row>
    <row r="49" spans="1:22" s="33" customFormat="1" ht="9.6" customHeight="1">
      <c r="A49" s="511"/>
      <c r="B49" s="111"/>
      <c r="C49" s="362"/>
      <c r="D49" s="111"/>
      <c r="E49" s="257"/>
      <c r="F49" s="257"/>
      <c r="G49" s="247"/>
      <c r="H49" s="257"/>
      <c r="I49" s="258"/>
      <c r="J49" s="259" t="str">
        <f>UPPER(IF(OR(I50="a",I50="as"),E47,IF(OR(I50="b",I50="bs"),E51,)))</f>
        <v/>
      </c>
      <c r="K49" s="269"/>
      <c r="L49" s="252"/>
      <c r="M49" s="264"/>
      <c r="N49" s="252"/>
      <c r="O49" s="264"/>
      <c r="P49" s="252"/>
      <c r="Q49" s="106"/>
      <c r="R49" s="109"/>
      <c r="V49" s="15"/>
    </row>
    <row r="50" spans="1:22" s="33" customFormat="1" ht="9.6" customHeight="1">
      <c r="A50" s="511"/>
      <c r="B50" s="111"/>
      <c r="C50" s="362"/>
      <c r="D50" s="111"/>
      <c r="E50" s="257"/>
      <c r="F50" s="257"/>
      <c r="G50" s="247"/>
      <c r="H50" s="114" t="s">
        <v>151</v>
      </c>
      <c r="I50" s="120"/>
      <c r="J50" s="261" t="str">
        <f>UPPER(IF(OR(I50="a",I50="as"),E48,IF(OR(I50="b",I50="bs"),E52,)))</f>
        <v/>
      </c>
      <c r="K50" s="255"/>
      <c r="L50" s="252"/>
      <c r="M50" s="264"/>
      <c r="N50" s="252"/>
      <c r="O50" s="264"/>
      <c r="P50" s="252"/>
      <c r="Q50" s="106"/>
      <c r="R50" s="109"/>
      <c r="V50" s="274"/>
    </row>
    <row r="51" spans="1:22" s="33" customFormat="1" ht="9.6" customHeight="1">
      <c r="A51" s="513">
        <v>12</v>
      </c>
      <c r="B51" s="118" t="str">
        <f>IF($D51="","",VLOOKUP($D51,'m dvojice žrebna lista '!$A$7:$BP$38,48))</f>
        <v/>
      </c>
      <c r="C51" s="611" t="str">
        <f>UPPER(IF($D51="","",VLOOKUP($D51,'m dvojice žrebna lista '!$A$7:$BL$38,2)))</f>
        <v/>
      </c>
      <c r="D51" s="102"/>
      <c r="E51" s="118" t="str">
        <f>UPPER(IF($D51="","",VLOOKUP($D51,'m dvojice žrebna lista '!$A$7:$BL$38,3)))</f>
        <v/>
      </c>
      <c r="F51" s="118" t="str">
        <f>IF($D51="","",VLOOKUP($D51,'m dvojice žrebna lista '!$A$7:$BL$38,4))</f>
        <v/>
      </c>
      <c r="G51" s="250"/>
      <c r="H51" s="118" t="str">
        <f>IF($D51="","",VLOOKUP($D51,'m dvojice žrebna lista '!$A$7:$BL$38,5))</f>
        <v/>
      </c>
      <c r="I51" s="263"/>
      <c r="J51" s="252"/>
      <c r="K51" s="253"/>
      <c r="L51" s="265"/>
      <c r="M51" s="269"/>
      <c r="N51" s="252"/>
      <c r="O51" s="264"/>
      <c r="P51" s="252"/>
      <c r="Q51" s="106"/>
      <c r="R51" s="109"/>
      <c r="V51" s="274"/>
    </row>
    <row r="52" spans="1:22" s="33" customFormat="1" ht="9.6" customHeight="1">
      <c r="A52" s="511"/>
      <c r="B52" s="254"/>
      <c r="C52" s="569" t="str">
        <f>UPPER(IF($D52="","",VLOOKUP($D52,'m dvojice žrebna lista '!$A$7:$BL$38,18)))</f>
        <v/>
      </c>
      <c r="D52" s="268" t="str">
        <f>IF(D51="","",D51)</f>
        <v/>
      </c>
      <c r="E52" s="118" t="str">
        <f>UPPER(IF($D51="","",VLOOKUP($D51,'m dvojice žrebna lista '!$A$7:$BL$38,19)))</f>
        <v/>
      </c>
      <c r="F52" s="118" t="str">
        <f>IF($D51="","",VLOOKUP($D51,'m dvojice žrebna lista '!$A$7:$BL$38,20))</f>
        <v/>
      </c>
      <c r="G52" s="250"/>
      <c r="H52" s="118" t="str">
        <f>IF($D51="","",VLOOKUP($D51,'m dvojice žrebna lista '!$A$7:$BL$38,21))</f>
        <v/>
      </c>
      <c r="I52" s="255"/>
      <c r="J52" s="252"/>
      <c r="K52" s="253"/>
      <c r="L52" s="266"/>
      <c r="M52" s="270"/>
      <c r="N52" s="252"/>
      <c r="O52" s="264"/>
      <c r="P52" s="252"/>
      <c r="Q52" s="106"/>
      <c r="R52" s="109"/>
      <c r="V52" s="274"/>
    </row>
    <row r="53" spans="1:22" s="33" customFormat="1" ht="9.6" customHeight="1">
      <c r="A53" s="511"/>
      <c r="B53" s="111"/>
      <c r="C53" s="362"/>
      <c r="D53" s="111"/>
      <c r="E53" s="257"/>
      <c r="F53" s="257"/>
      <c r="G53" s="247"/>
      <c r="H53" s="257"/>
      <c r="I53" s="268"/>
      <c r="J53" s="252"/>
      <c r="K53" s="253"/>
      <c r="L53" s="252"/>
      <c r="M53" s="258"/>
      <c r="N53" s="259" t="str">
        <f>UPPER(IF(OR(M54="a",M54="as"),L45,IF(OR(M54="b",M54="bs"),L61,)))</f>
        <v/>
      </c>
      <c r="O53" s="264"/>
      <c r="P53" s="252"/>
      <c r="Q53" s="106"/>
      <c r="R53" s="109"/>
      <c r="V53" s="274"/>
    </row>
    <row r="54" spans="1:22" s="33" customFormat="1" ht="9.6" customHeight="1">
      <c r="A54" s="511"/>
      <c r="B54" s="111"/>
      <c r="C54" s="362"/>
      <c r="D54" s="111"/>
      <c r="E54" s="257"/>
      <c r="F54" s="257"/>
      <c r="G54" s="247"/>
      <c r="H54" s="257"/>
      <c r="I54" s="268"/>
      <c r="J54" s="252"/>
      <c r="K54" s="253"/>
      <c r="L54" s="114" t="s">
        <v>151</v>
      </c>
      <c r="M54" s="120"/>
      <c r="N54" s="261" t="str">
        <f>UPPER(IF(OR(M54="a",M54="as"),L46,IF(OR(M54="b",M54="bs"),L62,)))</f>
        <v/>
      </c>
      <c r="O54" s="255"/>
      <c r="P54" s="252"/>
      <c r="Q54" s="106"/>
      <c r="R54" s="109"/>
      <c r="V54" s="274"/>
    </row>
    <row r="55" spans="1:22" s="33" customFormat="1" ht="9.6" customHeight="1">
      <c r="A55" s="512">
        <v>13</v>
      </c>
      <c r="B55" s="101" t="str">
        <f>IF($D55="","",VLOOKUP($D55,'m dvojice žrebna lista '!$A$7:$BP$38,48))</f>
        <v/>
      </c>
      <c r="C55" s="361" t="str">
        <f>UPPER(IF($D55="","",VLOOKUP($D55,'m dvojice žrebna lista '!$A$7:$BL$38,2)))</f>
        <v/>
      </c>
      <c r="D55" s="102"/>
      <c r="E55" s="118" t="str">
        <f>UPPER(IF($D55="","",VLOOKUP($D55,'m dvojice žrebna lista '!$A$7:$BL$38,3)))</f>
        <v/>
      </c>
      <c r="F55" s="118" t="str">
        <f>IF($D55="","",VLOOKUP($D55,'m dvojice žrebna lista '!$A$7:$BL$38,4))</f>
        <v/>
      </c>
      <c r="G55" s="250"/>
      <c r="H55" s="118" t="str">
        <f>IF($D55="","",VLOOKUP($D55,'m dvojice žrebna lista '!$A$7:$BL$38,5))</f>
        <v/>
      </c>
      <c r="I55" s="251"/>
      <c r="J55" s="252"/>
      <c r="K55" s="253"/>
      <c r="L55" s="252"/>
      <c r="M55" s="264"/>
      <c r="N55" s="252"/>
      <c r="O55" s="253"/>
      <c r="P55" s="252"/>
      <c r="Q55" s="106"/>
      <c r="R55" s="109"/>
      <c r="V55" s="274"/>
    </row>
    <row r="56" spans="1:22" s="33" customFormat="1" ht="9.6" customHeight="1">
      <c r="A56" s="511"/>
      <c r="B56" s="254"/>
      <c r="C56" s="363" t="str">
        <f>UPPER(IF($D56="","",VLOOKUP($D56,'m dvojice žrebna lista '!$A$7:$BL$38,18)))</f>
        <v/>
      </c>
      <c r="D56" s="268" t="str">
        <f>IF(D55="","",D55)</f>
        <v/>
      </c>
      <c r="E56" s="118" t="str">
        <f>UPPER(IF($D55="","",VLOOKUP($D55,'m dvojice žrebna lista '!$A$7:$BL$38,19)))</f>
        <v/>
      </c>
      <c r="F56" s="118" t="str">
        <f>IF($D55="","",VLOOKUP($D55,'m dvojice žrebna lista '!$A$7:$BL$38,20))</f>
        <v/>
      </c>
      <c r="G56" s="250"/>
      <c r="H56" s="118" t="str">
        <f>IF($D55="","",VLOOKUP($D55,'m dvojice žrebna lista '!$A$7:$BL$38,21))</f>
        <v/>
      </c>
      <c r="I56" s="255"/>
      <c r="J56" s="256" t="str">
        <f>IF(I56="a",E55,IF(I56="b",E57,""))</f>
        <v/>
      </c>
      <c r="K56" s="253"/>
      <c r="L56" s="252"/>
      <c r="M56" s="264"/>
      <c r="N56" s="252"/>
      <c r="O56" s="253"/>
      <c r="P56" s="252"/>
      <c r="Q56" s="106"/>
      <c r="R56" s="109"/>
      <c r="V56" s="274"/>
    </row>
    <row r="57" spans="1:22" s="33" customFormat="1" ht="9.6" customHeight="1">
      <c r="A57" s="511"/>
      <c r="B57" s="111"/>
      <c r="C57" s="362"/>
      <c r="D57" s="119"/>
      <c r="E57" s="257"/>
      <c r="F57" s="257"/>
      <c r="G57" s="247"/>
      <c r="H57" s="257"/>
      <c r="I57" s="258"/>
      <c r="J57" s="259" t="str">
        <f>UPPER(IF(OR(I58="a",I58="as"),E55,IF(OR(I58="b",I58="bs"),E59,)))</f>
        <v/>
      </c>
      <c r="K57" s="260"/>
      <c r="L57" s="252"/>
      <c r="M57" s="264"/>
      <c r="N57" s="252"/>
      <c r="O57" s="253"/>
      <c r="P57" s="252"/>
      <c r="Q57" s="106"/>
      <c r="R57" s="109"/>
      <c r="V57" s="274"/>
    </row>
    <row r="58" spans="1:22" s="33" customFormat="1" ht="9.6" customHeight="1">
      <c r="A58" s="511"/>
      <c r="B58" s="111"/>
      <c r="C58" s="362"/>
      <c r="D58" s="119"/>
      <c r="E58" s="257"/>
      <c r="F58" s="257"/>
      <c r="G58" s="247"/>
      <c r="H58" s="114" t="s">
        <v>151</v>
      </c>
      <c r="I58" s="120"/>
      <c r="J58" s="261" t="str">
        <f>UPPER(IF(OR(I58="a",I58="as"),E56,IF(OR(I58="b",I58="bs"),E60,)))</f>
        <v/>
      </c>
      <c r="K58" s="262"/>
      <c r="L58" s="252"/>
      <c r="M58" s="264"/>
      <c r="N58" s="252"/>
      <c r="O58" s="253"/>
      <c r="P58" s="252"/>
      <c r="Q58" s="106"/>
      <c r="R58" s="109"/>
      <c r="V58" s="274"/>
    </row>
    <row r="59" spans="1:22" s="33" customFormat="1" ht="9.6" customHeight="1">
      <c r="A59" s="511">
        <v>14</v>
      </c>
      <c r="B59" s="101" t="str">
        <f>IF($D59="","",VLOOKUP($D59,'m dvojice žrebna lista '!$A$7:$BP$38,48))</f>
        <v/>
      </c>
      <c r="C59" s="361" t="str">
        <f>UPPER(IF($D59="","",VLOOKUP($D59,'m dvojice žrebna lista '!$A$7:$BL$38,2)))</f>
        <v/>
      </c>
      <c r="D59" s="102"/>
      <c r="E59" s="118" t="str">
        <f>UPPER(IF($D59="","",VLOOKUP($D59,'m dvojice žrebna lista '!$A$7:$BL$38,3)))</f>
        <v/>
      </c>
      <c r="F59" s="118" t="str">
        <f>IF($D59="","",VLOOKUP($D59,'m dvojice žrebna lista '!$A$7:$BL$38,4))</f>
        <v/>
      </c>
      <c r="G59" s="250"/>
      <c r="H59" s="118" t="str">
        <f>IF($D59="","",VLOOKUP($D59,'m dvojice žrebna lista '!$A$7:$BL$38,5))</f>
        <v/>
      </c>
      <c r="I59" s="263"/>
      <c r="J59" s="252"/>
      <c r="K59" s="264"/>
      <c r="L59" s="265"/>
      <c r="M59" s="269"/>
      <c r="N59" s="252"/>
      <c r="O59" s="253"/>
      <c r="P59" s="252"/>
      <c r="Q59" s="106"/>
      <c r="R59" s="109"/>
      <c r="V59" s="274"/>
    </row>
    <row r="60" spans="1:22" s="33" customFormat="1" ht="9.6" customHeight="1">
      <c r="A60" s="511"/>
      <c r="B60" s="254"/>
      <c r="C60" s="363" t="str">
        <f>UPPER(IF($D60="","",VLOOKUP($D60,'m dvojice žrebna lista '!$A$7:$BL$38,18)))</f>
        <v/>
      </c>
      <c r="D60" s="268" t="str">
        <f>IF(D59="","",D59)</f>
        <v/>
      </c>
      <c r="E60" s="118" t="str">
        <f>UPPER(IF($D59="","",VLOOKUP($D59,'m dvojice žrebna lista '!$A$7:$BL$38,19)))</f>
        <v/>
      </c>
      <c r="F60" s="118" t="str">
        <f>IF($D59="","",VLOOKUP($D59,'m dvojice žrebna lista '!$A$7:$BL$38,20))</f>
        <v/>
      </c>
      <c r="G60" s="250"/>
      <c r="H60" s="118" t="str">
        <f>IF($D59="","",VLOOKUP($D59,'m dvojice žrebna lista '!$A$7:$BL$38,21))</f>
        <v/>
      </c>
      <c r="I60" s="255"/>
      <c r="J60" s="252"/>
      <c r="K60" s="264"/>
      <c r="L60" s="266"/>
      <c r="M60" s="270"/>
      <c r="N60" s="252"/>
      <c r="O60" s="253"/>
      <c r="P60" s="252"/>
      <c r="Q60" s="106"/>
      <c r="R60" s="109"/>
      <c r="V60" s="274"/>
    </row>
    <row r="61" spans="1:22" s="33" customFormat="1" ht="9.6" customHeight="1">
      <c r="A61" s="511"/>
      <c r="B61" s="111"/>
      <c r="C61" s="362"/>
      <c r="D61" s="119"/>
      <c r="E61" s="257"/>
      <c r="F61" s="257"/>
      <c r="G61" s="247"/>
      <c r="H61" s="257"/>
      <c r="I61" s="268"/>
      <c r="J61" s="252"/>
      <c r="K61" s="258"/>
      <c r="L61" s="259" t="str">
        <f>UPPER(IF(OR(K62="a",K62="as"),J57,IF(OR(K62="b",K62="bs"),J65,)))</f>
        <v/>
      </c>
      <c r="M61" s="264"/>
      <c r="N61" s="252"/>
      <c r="O61" s="253"/>
      <c r="P61" s="252"/>
      <c r="Q61" s="106"/>
      <c r="R61" s="109"/>
      <c r="V61" s="274"/>
    </row>
    <row r="62" spans="1:22" s="33" customFormat="1" ht="9.6" customHeight="1">
      <c r="A62" s="511"/>
      <c r="B62" s="111"/>
      <c r="C62" s="362"/>
      <c r="D62" s="119"/>
      <c r="E62" s="257"/>
      <c r="F62" s="257"/>
      <c r="G62" s="247"/>
      <c r="H62" s="257"/>
      <c r="I62" s="268"/>
      <c r="J62" s="114" t="s">
        <v>151</v>
      </c>
      <c r="K62" s="120"/>
      <c r="L62" s="261" t="str">
        <f>UPPER(IF(OR(K62="a",K62="as"),J58,IF(OR(K62="b",K62="bs"),J66,)))</f>
        <v/>
      </c>
      <c r="M62" s="255"/>
      <c r="N62" s="252"/>
      <c r="O62" s="253"/>
      <c r="P62" s="252"/>
      <c r="Q62" s="106"/>
      <c r="R62" s="109"/>
      <c r="V62" s="274"/>
    </row>
    <row r="63" spans="1:22" s="33" customFormat="1" ht="9.6" customHeight="1">
      <c r="A63" s="512">
        <v>15</v>
      </c>
      <c r="B63" s="101" t="str">
        <f>IF($D63="","",VLOOKUP($D63,'m dvojice žrebna lista '!$A$7:$BP$38,48))</f>
        <v/>
      </c>
      <c r="C63" s="361" t="str">
        <f>UPPER(IF($D63="","",VLOOKUP($D63,'m dvojice žrebna lista '!$A$7:$BL$38,2)))</f>
        <v/>
      </c>
      <c r="D63" s="102"/>
      <c r="E63" s="118" t="str">
        <f>UPPER(IF($D63="","",VLOOKUP($D63,'m dvojice žrebna lista '!$A$7:$BL$38,3)))</f>
        <v/>
      </c>
      <c r="F63" s="118" t="str">
        <f>IF($D63="","",VLOOKUP($D63,'m dvojice žrebna lista '!$A$7:$BL$38,4))</f>
        <v/>
      </c>
      <c r="G63" s="250"/>
      <c r="H63" s="118" t="str">
        <f>IF($D63="","",VLOOKUP($D63,'m dvojice žrebna lista '!$A$7:$BL$38,5))</f>
        <v/>
      </c>
      <c r="I63" s="251"/>
      <c r="J63" s="252"/>
      <c r="K63" s="264"/>
      <c r="L63" s="252"/>
      <c r="M63" s="253"/>
      <c r="N63" s="265"/>
      <c r="O63" s="253"/>
      <c r="P63" s="252"/>
      <c r="Q63" s="106"/>
      <c r="R63" s="109"/>
      <c r="V63" s="274"/>
    </row>
    <row r="64" spans="1:22" s="33" customFormat="1" ht="9.6" customHeight="1">
      <c r="A64" s="511"/>
      <c r="B64" s="254"/>
      <c r="C64" s="363" t="str">
        <f>UPPER(IF($D64="","",VLOOKUP($D64,'m dvojice žrebna lista '!$A$7:$BL$38,18)))</f>
        <v/>
      </c>
      <c r="D64" s="268" t="str">
        <f>IF(D63="","",D63)</f>
        <v/>
      </c>
      <c r="E64" s="118" t="str">
        <f>UPPER(IF($D63="","",VLOOKUP($D63,'m dvojice žrebna lista '!$A$7:$BL$38,19)))</f>
        <v/>
      </c>
      <c r="F64" s="118" t="str">
        <f>IF($D63="","",VLOOKUP($D63,'m dvojice žrebna lista '!$A$7:$BL$38,20))</f>
        <v/>
      </c>
      <c r="G64" s="250"/>
      <c r="H64" s="118" t="str">
        <f>IF($D63="","",VLOOKUP($D63,'m dvojice žrebna lista '!$A$7:$BL$38,21))</f>
        <v/>
      </c>
      <c r="I64" s="255"/>
      <c r="J64" s="256" t="str">
        <f>IF(I64="a",E63,IF(I64="b",E65,""))</f>
        <v/>
      </c>
      <c r="K64" s="264"/>
      <c r="L64" s="252"/>
      <c r="M64" s="253"/>
      <c r="N64" s="252"/>
      <c r="O64" s="253"/>
      <c r="P64" s="252"/>
      <c r="Q64" s="106"/>
      <c r="R64" s="109"/>
      <c r="V64" s="274"/>
    </row>
    <row r="65" spans="1:22" s="33" customFormat="1" ht="9.6" customHeight="1">
      <c r="A65" s="511"/>
      <c r="B65" s="111"/>
      <c r="C65" s="362"/>
      <c r="D65" s="111"/>
      <c r="E65" s="275"/>
      <c r="F65" s="275"/>
      <c r="G65" s="276"/>
      <c r="H65" s="275"/>
      <c r="I65" s="258"/>
      <c r="J65" s="259" t="str">
        <f>UPPER(IF(OR(I66="a",I66="as"),E63,IF(OR(I66="b",I66="bs"),E67,)))</f>
        <v/>
      </c>
      <c r="K65" s="269"/>
      <c r="L65" s="252"/>
      <c r="M65" s="253"/>
      <c r="N65" s="252"/>
      <c r="O65" s="253"/>
      <c r="P65" s="252"/>
      <c r="Q65" s="106"/>
      <c r="R65" s="109"/>
      <c r="V65" s="274"/>
    </row>
    <row r="66" spans="1:22" s="33" customFormat="1" ht="9.6" customHeight="1">
      <c r="A66" s="511"/>
      <c r="B66" s="111"/>
      <c r="C66" s="362"/>
      <c r="D66" s="111"/>
      <c r="E66" s="252"/>
      <c r="F66" s="252"/>
      <c r="G66" s="247"/>
      <c r="H66" s="114" t="s">
        <v>151</v>
      </c>
      <c r="I66" s="120"/>
      <c r="J66" s="261" t="str">
        <f>UPPER(IF(OR(I66="a",I66="as"),E64,IF(OR(I66="b",I66="bs"),E68,)))</f>
        <v/>
      </c>
      <c r="K66" s="255"/>
      <c r="L66" s="252"/>
      <c r="M66" s="253"/>
      <c r="N66" s="252"/>
      <c r="O66" s="253"/>
      <c r="P66" s="252"/>
      <c r="Q66" s="106"/>
      <c r="R66" s="109"/>
      <c r="V66" s="274"/>
    </row>
    <row r="67" spans="1:22" s="33" customFormat="1" ht="9.6" customHeight="1">
      <c r="A67" s="513">
        <v>16</v>
      </c>
      <c r="B67" s="118" t="str">
        <f>IF($D67="","",VLOOKUP($D67,'m dvojice žrebna lista '!$A$7:$BP$38,48))</f>
        <v/>
      </c>
      <c r="C67" s="118" t="str">
        <f>UPPER(IF($D67="","",VLOOKUP($D67,'m dvojice žrebna lista '!$A$7:$BL$38,2)))</f>
        <v/>
      </c>
      <c r="D67" s="102"/>
      <c r="E67" s="118" t="str">
        <f>UPPER(IF($D67="","",VLOOKUP($D67,'m dvojice žrebna lista '!$A$7:$BL$38,3)))</f>
        <v/>
      </c>
      <c r="F67" s="118" t="str">
        <f>IF($D67="","",VLOOKUP($D67,'m dvojice žrebna lista '!$A$7:$BL$38,4))</f>
        <v/>
      </c>
      <c r="G67" s="250"/>
      <c r="H67" s="118" t="str">
        <f>IF($D67="","",VLOOKUP($D67,'m dvojice žrebna lista '!$A$7:$BL$38,5))</f>
        <v/>
      </c>
      <c r="I67" s="263"/>
      <c r="J67" s="252"/>
      <c r="K67" s="253"/>
      <c r="L67" s="265"/>
      <c r="M67" s="260"/>
      <c r="N67" s="252"/>
      <c r="O67" s="253"/>
      <c r="P67" s="252"/>
      <c r="Q67" s="106"/>
      <c r="R67" s="109"/>
      <c r="V67" s="274"/>
    </row>
    <row r="68" spans="1:22" s="33" customFormat="1" ht="9.6" customHeight="1">
      <c r="A68" s="511"/>
      <c r="B68" s="254"/>
      <c r="C68" s="568" t="str">
        <f>UPPER(IF($D68="","",VLOOKUP($D68,'m dvojice žrebna lista '!$A$7:$BL$38,18)))</f>
        <v/>
      </c>
      <c r="D68" s="268" t="str">
        <f>IF(D67="","",D67)</f>
        <v/>
      </c>
      <c r="E68" s="118" t="str">
        <f>UPPER(IF($D67="","",VLOOKUP($D67,'m dvojice žrebna lista '!$A$7:$BL$38,19)))</f>
        <v/>
      </c>
      <c r="F68" s="118" t="str">
        <f>IF($D67="","",VLOOKUP($D67,'m dvojice žrebna lista '!$A$7:$BL$38,20))</f>
        <v/>
      </c>
      <c r="G68" s="250"/>
      <c r="H68" s="118" t="str">
        <f>IF($D67="","",VLOOKUP($D67,'m dvojice žrebna lista '!$A$7:$BL$38,21))</f>
        <v/>
      </c>
      <c r="I68" s="255"/>
      <c r="J68" s="252"/>
      <c r="K68" s="253"/>
      <c r="L68" s="266"/>
      <c r="M68" s="267"/>
      <c r="N68" s="252"/>
      <c r="O68" s="253"/>
      <c r="P68" s="252"/>
      <c r="Q68" s="106"/>
      <c r="R68" s="109"/>
      <c r="V68" s="274"/>
    </row>
    <row r="69" spans="1:22" s="33" customFormat="1" ht="9.6" customHeight="1">
      <c r="A69" s="277"/>
      <c r="B69" s="278"/>
      <c r="C69" s="278"/>
      <c r="D69" s="279"/>
      <c r="E69" s="280"/>
      <c r="F69" s="280"/>
      <c r="G69" s="98"/>
      <c r="H69" s="280"/>
      <c r="I69" s="281"/>
      <c r="J69" s="107"/>
      <c r="K69" s="108"/>
      <c r="L69" s="107"/>
      <c r="M69" s="108"/>
      <c r="N69" s="107"/>
      <c r="O69" s="108"/>
      <c r="P69" s="107"/>
      <c r="Q69" s="108"/>
      <c r="R69" s="109"/>
      <c r="V69" s="274"/>
    </row>
    <row r="70" spans="1:22" s="2" customFormat="1" ht="6" customHeight="1">
      <c r="A70" s="277"/>
      <c r="B70" s="278"/>
      <c r="C70" s="278"/>
      <c r="D70" s="279"/>
      <c r="E70" s="280"/>
      <c r="F70" s="280"/>
      <c r="G70" s="282"/>
      <c r="H70" s="280"/>
      <c r="I70" s="281"/>
      <c r="J70" s="107"/>
      <c r="K70" s="108"/>
      <c r="L70" s="129"/>
      <c r="M70" s="130"/>
      <c r="N70" s="129"/>
      <c r="O70" s="130"/>
      <c r="P70" s="129"/>
      <c r="Q70" s="130"/>
      <c r="R70" s="131"/>
      <c r="V70" s="54"/>
    </row>
    <row r="71" spans="1:22" s="15" customFormat="1" ht="10.5" customHeight="1">
      <c r="A71" s="453" t="s">
        <v>88</v>
      </c>
      <c r="B71" s="454"/>
      <c r="C71" s="455"/>
      <c r="D71" s="456" t="s">
        <v>2</v>
      </c>
      <c r="E71" s="457" t="s">
        <v>89</v>
      </c>
      <c r="F71" s="457"/>
      <c r="G71" s="457"/>
      <c r="H71" s="459" t="s">
        <v>428</v>
      </c>
      <c r="I71" s="456" t="s">
        <v>2</v>
      </c>
      <c r="J71" s="457" t="s">
        <v>175</v>
      </c>
      <c r="K71" s="460"/>
      <c r="L71" s="461" t="s">
        <v>90</v>
      </c>
      <c r="M71" s="462"/>
      <c r="N71" s="463" t="s">
        <v>92</v>
      </c>
      <c r="O71" s="463"/>
      <c r="P71" s="1677"/>
      <c r="Q71" s="1678"/>
      <c r="V71" s="274"/>
    </row>
    <row r="72" spans="1:22" s="15" customFormat="1" ht="9" customHeight="1">
      <c r="A72" s="464" t="s">
        <v>68</v>
      </c>
      <c r="B72" s="465"/>
      <c r="C72" s="466"/>
      <c r="D72" s="467">
        <v>1</v>
      </c>
      <c r="E72" s="468" t="str">
        <f>IF(C7&gt;0,IF(D7=1,E7,""))</f>
        <v/>
      </c>
      <c r="F72" s="465"/>
      <c r="G72" s="465"/>
      <c r="H72" s="820" t="str">
        <f>IF(E72="","",'m dvojice žrebna lista '!AR8)</f>
        <v/>
      </c>
      <c r="I72" s="475" t="s">
        <v>3</v>
      </c>
      <c r="J72" s="465"/>
      <c r="K72" s="470"/>
      <c r="L72" s="465"/>
      <c r="M72" s="471"/>
      <c r="N72" s="472" t="s">
        <v>176</v>
      </c>
      <c r="O72" s="473"/>
      <c r="P72" s="473"/>
      <c r="Q72" s="471"/>
      <c r="V72" s="274"/>
    </row>
    <row r="73" spans="1:22" s="15" customFormat="1" ht="9" customHeight="1">
      <c r="A73" s="1679"/>
      <c r="B73" s="1680"/>
      <c r="C73" s="1681"/>
      <c r="D73" s="467"/>
      <c r="E73" s="468" t="str">
        <f>IF(C7&gt;0,IF(D7=1,E8,""))</f>
        <v/>
      </c>
      <c r="F73" s="465"/>
      <c r="G73" s="465"/>
      <c r="H73" s="474"/>
      <c r="I73" s="475" t="s">
        <v>4</v>
      </c>
      <c r="J73" s="465"/>
      <c r="K73" s="470"/>
      <c r="L73" s="465"/>
      <c r="M73" s="471"/>
      <c r="N73" s="478"/>
      <c r="O73" s="477"/>
      <c r="P73" s="478"/>
      <c r="Q73" s="479"/>
      <c r="V73" s="274"/>
    </row>
    <row r="74" spans="1:22" s="15" customFormat="1" ht="9" customHeight="1">
      <c r="A74" s="480"/>
      <c r="B74" s="481"/>
      <c r="C74" s="482"/>
      <c r="D74" s="467">
        <v>2</v>
      </c>
      <c r="E74" s="468" t="str">
        <f>IF(C67&gt;0,IF(D67=2,E67,""))</f>
        <v/>
      </c>
      <c r="F74" s="465"/>
      <c r="G74" s="465"/>
      <c r="H74" s="466" t="str">
        <f>IF(E74="","",'m dvojice žrebna lista '!AR9)</f>
        <v/>
      </c>
      <c r="I74" s="475" t="s">
        <v>5</v>
      </c>
      <c r="J74" s="465"/>
      <c r="K74" s="470"/>
      <c r="L74" s="465"/>
      <c r="M74" s="471"/>
      <c r="N74" s="472" t="s">
        <v>93</v>
      </c>
      <c r="O74" s="473"/>
      <c r="P74" s="473"/>
      <c r="Q74" s="471"/>
      <c r="V74" s="274"/>
    </row>
    <row r="75" spans="1:22" s="15" customFormat="1" ht="9" customHeight="1">
      <c r="A75" s="483"/>
      <c r="B75" s="484"/>
      <c r="C75" s="466"/>
      <c r="D75" s="467"/>
      <c r="E75" s="468" t="str">
        <f>IF(C67&gt;0,IF(D67=2,E68,""))</f>
        <v/>
      </c>
      <c r="F75" s="465"/>
      <c r="G75" s="465"/>
      <c r="H75" s="474"/>
      <c r="I75" s="475" t="s">
        <v>6</v>
      </c>
      <c r="J75" s="465"/>
      <c r="K75" s="470"/>
      <c r="L75" s="465"/>
      <c r="M75" s="471"/>
      <c r="N75" s="465"/>
      <c r="O75" s="470"/>
      <c r="P75" s="465"/>
      <c r="Q75" s="471"/>
      <c r="V75" s="274"/>
    </row>
    <row r="76" spans="1:22" s="15" customFormat="1" ht="9" customHeight="1">
      <c r="A76" s="485"/>
      <c r="B76" s="486"/>
      <c r="C76" s="487"/>
      <c r="D76" s="467">
        <v>3</v>
      </c>
      <c r="E76" s="468" t="str">
        <f>IF(AND(C23&gt;0,D23=3),E23,IF(AND(C51&gt;0,D51=3),E51,""))</f>
        <v/>
      </c>
      <c r="F76" s="465"/>
      <c r="G76" s="465"/>
      <c r="H76" s="820" t="str">
        <f>IF(E76="","",'m dvojice žrebna lista '!AR10)</f>
        <v/>
      </c>
      <c r="I76" s="475" t="s">
        <v>7</v>
      </c>
      <c r="J76" s="465"/>
      <c r="K76" s="470"/>
      <c r="L76" s="465"/>
      <c r="M76" s="471"/>
      <c r="N76" s="478"/>
      <c r="O76" s="477"/>
      <c r="P76" s="478"/>
      <c r="Q76" s="479"/>
      <c r="V76" s="274"/>
    </row>
    <row r="77" spans="1:22" s="15" customFormat="1" ht="9" customHeight="1">
      <c r="A77" s="464"/>
      <c r="B77" s="465"/>
      <c r="C77" s="466"/>
      <c r="D77" s="467"/>
      <c r="E77" s="468" t="str">
        <f>IF(AND(C23&gt;0,D23=3),E24,IF(AND(C51&gt;0,D51=3),E52,""))</f>
        <v/>
      </c>
      <c r="F77" s="465"/>
      <c r="G77" s="465"/>
      <c r="H77" s="474"/>
      <c r="I77" s="475" t="s">
        <v>8</v>
      </c>
      <c r="J77" s="465"/>
      <c r="K77" s="470"/>
      <c r="L77" s="465"/>
      <c r="M77" s="471"/>
      <c r="N77" s="514" t="s">
        <v>122</v>
      </c>
      <c r="O77" s="470"/>
      <c r="P77" s="465"/>
      <c r="Q77" s="471"/>
      <c r="V77" s="274"/>
    </row>
    <row r="78" spans="1:22" s="15" customFormat="1" ht="9" customHeight="1">
      <c r="A78" s="464"/>
      <c r="B78" s="465"/>
      <c r="C78" s="488"/>
      <c r="D78" s="467">
        <v>4</v>
      </c>
      <c r="E78" s="468" t="str">
        <f>IF(AND(C23&gt;0,D23=4),E23,IF(AND(C51&gt;0,D51=4),E51,""))</f>
        <v/>
      </c>
      <c r="F78" s="465"/>
      <c r="G78" s="465"/>
      <c r="H78" s="820" t="str">
        <f>IF(E78="","",'m dvojice žrebna lista '!AR11)</f>
        <v/>
      </c>
      <c r="I78" s="475" t="s">
        <v>9</v>
      </c>
      <c r="J78" s="465"/>
      <c r="K78" s="470"/>
      <c r="L78" s="465"/>
      <c r="M78" s="471"/>
      <c r="N78" s="465" t="s">
        <v>83</v>
      </c>
      <c r="O78" s="470"/>
      <c r="P78" s="1672">
        <f>'vnos podatkov'!$B$10</f>
        <v>0</v>
      </c>
      <c r="Q78" s="1673"/>
      <c r="V78" s="274"/>
    </row>
    <row r="79" spans="1:22" s="15" customFormat="1" ht="9" customHeight="1">
      <c r="A79" s="490"/>
      <c r="B79" s="478"/>
      <c r="C79" s="491"/>
      <c r="D79" s="492"/>
      <c r="E79" s="476" t="str">
        <f>IF(AND(C23&gt;0,D23=4),E24,IF(AND(C51&gt;0,D51=4),E52,""))</f>
        <v/>
      </c>
      <c r="F79" s="478"/>
      <c r="G79" s="478"/>
      <c r="H79" s="493"/>
      <c r="I79" s="494" t="s">
        <v>10</v>
      </c>
      <c r="J79" s="478"/>
      <c r="K79" s="477"/>
      <c r="L79" s="478"/>
      <c r="M79" s="479"/>
      <c r="N79" s="478" t="s">
        <v>69</v>
      </c>
      <c r="O79" s="477"/>
      <c r="P79" s="1668">
        <f>'vnos podatkov'!$E$10</f>
        <v>0</v>
      </c>
      <c r="Q79" s="1669">
        <f>'vnos podatkov'!$E$10</f>
        <v>0</v>
      </c>
      <c r="V79" s="274"/>
    </row>
    <row r="80" spans="1:22" ht="15.75" customHeight="1"/>
    <row r="81" ht="9" customHeight="1"/>
  </sheetData>
  <mergeCells count="7">
    <mergeCell ref="A73:C73"/>
    <mergeCell ref="P78:Q78"/>
    <mergeCell ref="P79:Q79"/>
    <mergeCell ref="P71:Q71"/>
    <mergeCell ref="F3:H3"/>
    <mergeCell ref="F4:H4"/>
    <mergeCell ref="O4:Q4"/>
  </mergeCells>
  <phoneticPr fontId="0" type="noConversion"/>
  <conditionalFormatting sqref="B55 B63 B11 B15 B19 B59 B27 B31 B35 B39 B43 B47">
    <cfRule type="cellIs" dxfId="383" priority="1" stopIfTrue="1" operator="equal">
      <formula>"DA"</formula>
    </cfRule>
  </conditionalFormatting>
  <conditionalFormatting sqref="B7 H7 F7 H51 F23 F67 F51 H67 H23 B51 B67 C67:C68 B23">
    <cfRule type="expression" dxfId="382" priority="2" stopIfTrue="1">
      <formula>AND($D7&lt;5,$C7&gt;0)</formula>
    </cfRule>
  </conditionalFormatting>
  <conditionalFormatting sqref="H52 H8 E68:F68 E24:F24 E52:F52 H24 E8:F8 H68">
    <cfRule type="expression" dxfId="381" priority="3" stopIfTrue="1">
      <formula>AND($D7&lt;5,$C7&gt;0)</formula>
    </cfRule>
  </conditionalFormatting>
  <conditionalFormatting sqref="E67 E23 E51">
    <cfRule type="cellIs" dxfId="380" priority="4" stopIfTrue="1" operator="equal">
      <formula>"Bye"</formula>
    </cfRule>
    <cfRule type="expression" dxfId="379" priority="5" stopIfTrue="1">
      <formula>AND($D23&lt;5,$C23&gt;0)</formula>
    </cfRule>
  </conditionalFormatting>
  <conditionalFormatting sqref="L13 L29 L45 L61 N21 N53 P37 J9 J17 J25 J33 J41 J49 J57 J65">
    <cfRule type="expression" dxfId="378" priority="6" stopIfTrue="1">
      <formula>I10="as"</formula>
    </cfRule>
    <cfRule type="expression" dxfId="377" priority="7" stopIfTrue="1">
      <formula>I10="bs"</formula>
    </cfRule>
  </conditionalFormatting>
  <conditionalFormatting sqref="L14 L30 L46 L62 J66 N54 N22 J10 J18 J26 J34 J42 J50 J58 P38">
    <cfRule type="expression" dxfId="376" priority="8" stopIfTrue="1">
      <formula>I10="as"</formula>
    </cfRule>
    <cfRule type="expression" dxfId="375" priority="9" stopIfTrue="1">
      <formula>I10="bs"</formula>
    </cfRule>
  </conditionalFormatting>
  <conditionalFormatting sqref="I10 I18 I26 I34 I42 I50 I58 I66 K62 K46 K30 K14 M22 M54 O38">
    <cfRule type="expression" dxfId="374" priority="10" stopIfTrue="1">
      <formula>$N$1="CU"</formula>
    </cfRule>
  </conditionalFormatting>
  <conditionalFormatting sqref="E7">
    <cfRule type="expression" dxfId="373" priority="11" stopIfTrue="1">
      <formula>AND($D7&lt;5,$C7&gt;0)</formula>
    </cfRule>
  </conditionalFormatting>
  <conditionalFormatting sqref="E11">
    <cfRule type="cellIs" dxfId="372" priority="12" stopIfTrue="1" operator="equal">
      <formula>"Bye"</formula>
    </cfRule>
    <cfRule type="expression" dxfId="371" priority="13" stopIfTrue="1">
      <formula>AND($D11&lt;5,$C11&gt;0)</formula>
    </cfRule>
  </conditionalFormatting>
  <conditionalFormatting sqref="F11 H11 F15 H15:H16 H27:H28 H31:H32 H35:H36 H39:H40 H43:H44 H47:H48 H55:H56 H59:H60 H63:H64">
    <cfRule type="expression" dxfId="370" priority="14" stopIfTrue="1">
      <formula>AND($D11&lt;5,$C11&gt;0)</formula>
    </cfRule>
  </conditionalFormatting>
  <conditionalFormatting sqref="E12:F12 F40 F44 F48 L39 F56 F60 F64">
    <cfRule type="expression" dxfId="369" priority="15" stopIfTrue="1">
      <formula>AND($D11&lt;5,$C11&gt;0)</formula>
    </cfRule>
  </conditionalFormatting>
  <conditionalFormatting sqref="H12">
    <cfRule type="expression" dxfId="368" priority="16" stopIfTrue="1">
      <formula>AND($D12&lt;5,$C12&gt;0)</formula>
    </cfRule>
  </conditionalFormatting>
  <conditionalFormatting sqref="E15 E35:F36 H19:H20 E39:E40 E43:E44 E47:E48 E55:E56 E59:E60 E63:E64 F39 F43 F47 F55 F59 F63 E27:F28 E31:F32 E19:E20 F19">
    <cfRule type="cellIs" dxfId="367" priority="17" stopIfTrue="1" operator="equal">
      <formula>"Bye"</formula>
    </cfRule>
    <cfRule type="expression" dxfId="366" priority="18" stopIfTrue="1">
      <formula>AND($D15&lt;5,$C15&gt;0)</formula>
    </cfRule>
  </conditionalFormatting>
  <conditionalFormatting sqref="E16:F16 F20">
    <cfRule type="expression" dxfId="365" priority="19" stopIfTrue="1">
      <formula>AND($D15&lt;5,$C15&gt;0)</formula>
    </cfRule>
  </conditionalFormatting>
  <conditionalFormatting sqref="H10 L22 H34 H18 H26 H42 H50 H58 H66 J46 J62 N38 L54 J30 J14">
    <cfRule type="expression" dxfId="364" priority="20" stopIfTrue="1">
      <formula>AND($N$1="CU",H10="Sodnik")</formula>
    </cfRule>
    <cfRule type="expression" dxfId="363" priority="21" stopIfTrue="1">
      <formula>AND($N$1="CU",H10&lt;&gt;"Umpire",I10&lt;&gt;"")</formula>
    </cfRule>
    <cfRule type="expression" dxfId="362" priority="22" stopIfTrue="1">
      <formula>AND($N$1="CU",H10&lt;&gt;"Umpire")</formula>
    </cfRule>
  </conditionalFormatting>
  <conditionalFormatting sqref="D8 D12 D16 D20 D24 D28 D32 D36 D40 D44 D48 D52 D56 D60 D64 D68">
    <cfRule type="expression" dxfId="361" priority="23" stopIfTrue="1">
      <formula>"IF(D7=D8)"</formula>
    </cfRule>
  </conditionalFormatting>
  <conditionalFormatting sqref="D42">
    <cfRule type="expression" dxfId="360" priority="24" stopIfTrue="1">
      <formula>AND($D42&gt;0,$D42&lt;5,$C42&gt;0)</formula>
    </cfRule>
    <cfRule type="expression" dxfId="359" priority="25" stopIfTrue="1">
      <formula>$D42&gt;0</formula>
    </cfRule>
    <cfRule type="expression" dxfId="358" priority="26" stopIfTrue="1">
      <formula>$E42="Bye"</formula>
    </cfRule>
  </conditionalFormatting>
  <conditionalFormatting sqref="C51 C23:C24 C7:C8">
    <cfRule type="expression" dxfId="357" priority="27" stopIfTrue="1">
      <formula>AND($D7&gt;0,$D7&lt;5,$C7&gt;0)</formula>
    </cfRule>
    <cfRule type="expression" dxfId="356" priority="28" stopIfTrue="1">
      <formula>$D7&gt;0</formula>
    </cfRule>
    <cfRule type="expression" dxfId="355" priority="29" stopIfTrue="1">
      <formula>$E7="Bye"</formula>
    </cfRule>
  </conditionalFormatting>
  <conditionalFormatting sqref="C52">
    <cfRule type="expression" dxfId="354" priority="30" stopIfTrue="1">
      <formula>AND($D52&gt;0,$D52&lt;5,$C52&gt;0)</formula>
    </cfRule>
    <cfRule type="expression" dxfId="353" priority="31" stopIfTrue="1">
      <formula>$D52&gt;0</formula>
    </cfRule>
    <cfRule type="expression" dxfId="352" priority="32" stopIfTrue="1">
      <formula>$E52="Bye"</formula>
    </cfRule>
  </conditionalFormatting>
  <conditionalFormatting sqref="D7 D67 D51 D23">
    <cfRule type="expression" dxfId="351" priority="33" stopIfTrue="1">
      <formula>$D7&gt;0</formula>
    </cfRule>
  </conditionalFormatting>
  <conditionalFormatting sqref="D11 D15 D19 D27 D31 D35 D39 D43 D47 D55 D59 D63">
    <cfRule type="expression" dxfId="350" priority="34" stopIfTrue="1">
      <formula>$D11&gt;0</formula>
    </cfRule>
  </conditionalFormatting>
  <dataValidations count="1">
    <dataValidation type="list" allowBlank="1" showInputMessage="1" sqref="H10 L22 H18 H26 H34 H42 H50 H58 H66 J62 J46 L54 N38 J30 J14">
      <formula1>$T$7:$T$16</formula1>
    </dataValidation>
  </dataValidations>
  <printOptions horizontalCentered="1"/>
  <pageMargins left="0.35" right="0.35" top="0.39" bottom="0.39" header="0" footer="0"/>
  <pageSetup paperSize="9" orientation="portrait" horizontalDpi="300" verticalDpi="300"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sheetPr codeName="Sheet29"/>
  <dimension ref="A1:V158"/>
  <sheetViews>
    <sheetView showGridLines="0" showZeros="0" workbookViewId="0">
      <selection activeCell="G10" sqref="G10"/>
    </sheetView>
  </sheetViews>
  <sheetFormatPr defaultRowHeight="12.75"/>
  <cols>
    <col min="1" max="1" width="3" customWidth="1"/>
    <col min="2" max="2" width="3.57031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8" customWidth="1"/>
    <col min="10" max="10" width="10.7109375" customWidth="1"/>
    <col min="11" max="11" width="1.7109375" style="88" customWidth="1"/>
    <col min="12" max="12" width="10.7109375" customWidth="1"/>
    <col min="13" max="13" width="1.7109375" style="89" customWidth="1"/>
    <col min="14" max="14" width="10.5703125" customWidth="1"/>
    <col min="15" max="15" width="1.7109375" style="88" customWidth="1"/>
    <col min="16" max="16" width="11.28515625" customWidth="1"/>
    <col min="17" max="17" width="3.7109375" style="89" customWidth="1"/>
    <col min="18" max="18" width="0" hidden="1" customWidth="1"/>
    <col min="20" max="20" width="6.140625" hidden="1" customWidth="1"/>
    <col min="21" max="21" width="8.42578125" customWidth="1"/>
    <col min="22" max="22" width="7.42578125" hidden="1" customWidth="1"/>
  </cols>
  <sheetData>
    <row r="1" spans="1:22" s="90" customFormat="1" ht="21.75" customHeight="1">
      <c r="A1" s="148">
        <f>'vnos podatkov'!$A$6</f>
        <v>0</v>
      </c>
      <c r="B1" s="242"/>
      <c r="I1" s="243"/>
      <c r="J1" s="283" t="s">
        <v>390</v>
      </c>
      <c r="K1" s="243"/>
      <c r="L1" s="163"/>
      <c r="M1" s="243"/>
      <c r="N1" s="243"/>
      <c r="O1" s="243"/>
      <c r="Q1" s="243"/>
    </row>
    <row r="2" spans="1:22" s="64" customFormat="1">
      <c r="A2" s="941">
        <f>'vnos podatkov'!$A$8</f>
        <v>0</v>
      </c>
      <c r="B2" s="53">
        <f>'vnos podatkov'!$B$8</f>
        <v>0</v>
      </c>
      <c r="C2" s="895">
        <f>'vnos podatkov'!$C$8</f>
        <v>0</v>
      </c>
      <c r="D2" s="162"/>
      <c r="F2" s="244"/>
      <c r="I2" s="89"/>
      <c r="J2" s="284" t="s">
        <v>171</v>
      </c>
      <c r="K2" s="163"/>
      <c r="L2" s="163"/>
      <c r="M2" s="89"/>
      <c r="O2" s="89"/>
      <c r="Q2" s="89"/>
    </row>
    <row r="3" spans="1:22" s="16" customFormat="1" ht="11.25" customHeight="1">
      <c r="A3" s="42" t="s">
        <v>388</v>
      </c>
      <c r="B3" s="189"/>
      <c r="C3" s="189"/>
      <c r="D3" s="42" t="s">
        <v>68</v>
      </c>
      <c r="E3" s="189"/>
      <c r="F3" s="1666" t="s">
        <v>76</v>
      </c>
      <c r="G3" s="1693"/>
      <c r="H3" s="1693"/>
      <c r="I3" s="245"/>
      <c r="J3" s="42" t="s">
        <v>123</v>
      </c>
      <c r="K3" s="42"/>
      <c r="L3" s="41" t="s">
        <v>83</v>
      </c>
      <c r="M3" s="245"/>
      <c r="N3" s="153" t="s">
        <v>503</v>
      </c>
      <c r="O3" s="245"/>
      <c r="P3" s="1710" t="s">
        <v>69</v>
      </c>
      <c r="Q3" s="1693"/>
      <c r="R3" s="1693"/>
      <c r="S3" s="1693"/>
    </row>
    <row r="4" spans="1:22" s="27" customFormat="1" ht="11.25" customHeight="1" thickBot="1">
      <c r="A4" s="1375">
        <f>'vnos podatkov'!$D$8</f>
        <v>0</v>
      </c>
      <c r="B4" s="1382"/>
      <c r="C4" s="1382"/>
      <c r="D4" s="1716">
        <f>'vnos podatkov'!$A$10</f>
        <v>0</v>
      </c>
      <c r="E4" s="1696">
        <f>'vnos podatkov'!$A$10</f>
        <v>0</v>
      </c>
      <c r="F4" s="1682">
        <f>'vnos podatkov'!$C$10</f>
        <v>0</v>
      </c>
      <c r="G4" s="1694">
        <f>'vnos podatkov'!$C$10</f>
        <v>0</v>
      </c>
      <c r="H4" s="1694">
        <f>'vnos podatkov'!$C$10</f>
        <v>0</v>
      </c>
      <c r="I4" s="1384"/>
      <c r="J4" s="1377" t="s">
        <v>3</v>
      </c>
      <c r="K4" s="1376"/>
      <c r="L4" s="1386">
        <f>'vnos podatkov'!$B$10</f>
        <v>0</v>
      </c>
      <c r="M4" s="1384"/>
      <c r="N4" s="1428">
        <f>COUNTIF(C7:C147,"&gt;0")/2</f>
        <v>0</v>
      </c>
      <c r="O4" s="1384"/>
      <c r="P4" s="1713">
        <f>'vnos podatkov'!$E$10</f>
        <v>0</v>
      </c>
      <c r="Q4" s="1694">
        <f>'vnos podatkov'!$E$10</f>
        <v>0</v>
      </c>
      <c r="R4" s="1694">
        <f>'vnos podatkov'!$E$10</f>
        <v>0</v>
      </c>
      <c r="S4" s="1694">
        <f>'vnos podatkov'!$E$10</f>
        <v>0</v>
      </c>
    </row>
    <row r="5" spans="1:22" s="16" customFormat="1" ht="9.75">
      <c r="A5" s="505"/>
      <c r="B5" s="506" t="s">
        <v>84</v>
      </c>
      <c r="C5" s="506" t="s">
        <v>126</v>
      </c>
      <c r="D5" s="506" t="s">
        <v>412</v>
      </c>
      <c r="E5" s="507" t="s">
        <v>71</v>
      </c>
      <c r="F5" s="507" t="s">
        <v>72</v>
      </c>
      <c r="G5" s="507"/>
      <c r="H5" s="507" t="s">
        <v>76</v>
      </c>
      <c r="I5" s="507"/>
      <c r="J5" s="506" t="s">
        <v>134</v>
      </c>
      <c r="K5" s="508"/>
      <c r="L5" s="506" t="s">
        <v>98</v>
      </c>
      <c r="M5" s="508"/>
      <c r="N5" s="506" t="s">
        <v>85</v>
      </c>
      <c r="O5" s="508"/>
      <c r="P5" s="506" t="s">
        <v>86</v>
      </c>
      <c r="Q5" s="468" t="s">
        <v>413</v>
      </c>
    </row>
    <row r="6" spans="1:22" s="16" customFormat="1" ht="3.75" customHeight="1" thickBot="1">
      <c r="A6" s="541"/>
      <c r="B6" s="56"/>
      <c r="C6" s="56"/>
      <c r="D6" s="56"/>
      <c r="E6" s="246"/>
      <c r="F6" s="246"/>
      <c r="G6" s="247"/>
      <c r="H6" s="246"/>
      <c r="I6" s="248"/>
      <c r="J6" s="56"/>
      <c r="K6" s="248"/>
      <c r="L6" s="56"/>
      <c r="M6" s="248"/>
      <c r="N6" s="56"/>
      <c r="O6" s="248"/>
      <c r="P6" s="56"/>
      <c r="Q6" s="249"/>
    </row>
    <row r="7" spans="1:22" s="33" customFormat="1" ht="10.5" customHeight="1">
      <c r="A7" s="510">
        <v>1</v>
      </c>
      <c r="B7" s="1583" t="str">
        <f>IF($D7="","",VLOOKUP($D7,'m dvojice žrebna lista '!$A$7:$BO$36,48))</f>
        <v/>
      </c>
      <c r="C7" s="1584" t="str">
        <f>IF($D7="","",VLOOKUP($D7,'m dvojice žrebna lista '!$A$7:$BK$36,2))</f>
        <v/>
      </c>
      <c r="D7" s="1585"/>
      <c r="E7" s="1583" t="str">
        <f>UPPER(IF($D7="","",VLOOKUP($D7,'m dvojice žrebna lista '!$A$7:$AV$36,3)))</f>
        <v/>
      </c>
      <c r="F7" s="1583" t="str">
        <f>IF($D7="","",VLOOKUP($D7,'m dvojice žrebna lista '!$A$7:$BK$36,4))</f>
        <v/>
      </c>
      <c r="G7" s="250"/>
      <c r="H7" s="1583" t="str">
        <f>IF($D7="","",VLOOKUP($D7,'m dvojice žrebna lista '!$A$7:$BK$36,5))</f>
        <v/>
      </c>
      <c r="I7" s="1586"/>
      <c r="J7" s="252"/>
      <c r="K7" s="253"/>
      <c r="L7" s="252"/>
      <c r="M7" s="253"/>
      <c r="N7" s="252"/>
      <c r="O7" s="253"/>
      <c r="P7" s="252"/>
      <c r="Q7" s="106"/>
      <c r="R7" s="109"/>
      <c r="T7" s="110" t="e">
        <f>'[1]glavni sodniki'!P21</f>
        <v>#REF!</v>
      </c>
      <c r="V7" s="110" t="str">
        <f>F$7&amp;" "&amp;UPPER(E$7)&amp;" /"</f>
        <v xml:space="preserve">  /</v>
      </c>
    </row>
    <row r="8" spans="1:22" s="33" customFormat="1" ht="9.6" customHeight="1">
      <c r="A8" s="511"/>
      <c r="B8" s="1587"/>
      <c r="C8" s="1588" t="str">
        <f>IF($D7="","",VLOOKUP($D7,'m dvojice žrebna lista '!$A$7:$BK$36,18))</f>
        <v/>
      </c>
      <c r="D8" s="1589" t="str">
        <f>IF(D7="","",D7)</f>
        <v/>
      </c>
      <c r="E8" s="1583" t="str">
        <f>UPPER(IF($D7="","",VLOOKUP($D7,'m dvojice žrebna lista '!$A$7:$AV$36,19)))</f>
        <v/>
      </c>
      <c r="F8" s="1583" t="str">
        <f>UPPER(IF($D7="","",VLOOKUP($D7,'m dvojice žrebna lista '!$A$7:$AV$36,20)))</f>
        <v/>
      </c>
      <c r="G8" s="250"/>
      <c r="H8" s="1583" t="str">
        <f>UPPER(IF($D7="","",VLOOKUP($D7,'m dvojice žrebna lista '!$A$7:$AV$36,21)))</f>
        <v/>
      </c>
      <c r="I8" s="1590"/>
      <c r="J8" s="256" t="str">
        <f>IF(I8="a",E7,IF(I8="b",E9,""))</f>
        <v/>
      </c>
      <c r="K8" s="253"/>
      <c r="L8" s="252"/>
      <c r="M8" s="253"/>
      <c r="N8" s="252"/>
      <c r="O8" s="253"/>
      <c r="P8" s="252"/>
      <c r="Q8" s="106"/>
      <c r="R8" s="109"/>
      <c r="T8" s="117" t="e">
        <f>'[1]glavni sodniki'!P22</f>
        <v>#REF!</v>
      </c>
      <c r="V8" s="117" t="str">
        <f>"/ "&amp;F$8&amp;" "&amp;UPPER(E$8)</f>
        <v xml:space="preserve">/  </v>
      </c>
    </row>
    <row r="9" spans="1:22" s="33" customFormat="1" ht="9.6" customHeight="1">
      <c r="A9" s="511"/>
      <c r="B9" s="111"/>
      <c r="C9" s="362"/>
      <c r="D9" s="111"/>
      <c r="E9" s="257"/>
      <c r="F9" s="257"/>
      <c r="G9" s="247"/>
      <c r="H9" s="257"/>
      <c r="I9" s="258"/>
      <c r="J9" s="259" t="str">
        <f>UPPER(IF(OR(I10="a",I10="as"),E7,IF(OR(I10="b",I10="bs"),E11,)))</f>
        <v/>
      </c>
      <c r="K9" s="260"/>
      <c r="L9" s="252"/>
      <c r="M9" s="253"/>
      <c r="N9" s="252"/>
      <c r="O9" s="253"/>
      <c r="P9" s="252"/>
      <c r="Q9" s="106"/>
      <c r="R9" s="109"/>
      <c r="T9" s="117" t="e">
        <f>'[1]glavni sodniki'!P23</f>
        <v>#REF!</v>
      </c>
      <c r="V9" s="117" t="str">
        <f>F$11&amp;" "&amp;UPPER(E$11)&amp;" /"</f>
        <v xml:space="preserve"> PROSTO /</v>
      </c>
    </row>
    <row r="10" spans="1:22" s="33" customFormat="1" ht="9.6" customHeight="1">
      <c r="A10" s="511"/>
      <c r="B10" s="111"/>
      <c r="C10" s="362"/>
      <c r="D10" s="111"/>
      <c r="E10" s="257"/>
      <c r="F10" s="257"/>
      <c r="G10" s="247"/>
      <c r="H10" s="114" t="s">
        <v>151</v>
      </c>
      <c r="I10" s="120" t="s">
        <v>487</v>
      </c>
      <c r="J10" s="261" t="str">
        <f>UPPER(IF(OR(I10="a",I10="as"),E8,IF(OR(I10="b",I10="bs"),E12,)))</f>
        <v/>
      </c>
      <c r="K10" s="262"/>
      <c r="L10" s="252"/>
      <c r="M10" s="253"/>
      <c r="N10" s="252"/>
      <c r="O10" s="1704" t="s">
        <v>488</v>
      </c>
      <c r="P10" s="1701"/>
      <c r="Q10" s="1701"/>
      <c r="R10" s="109"/>
      <c r="T10" s="117" t="e">
        <f>'[1]glavni sodniki'!P24</f>
        <v>#REF!</v>
      </c>
      <c r="V10" s="117" t="str">
        <f>"/ "&amp;F$12&amp;" "&amp;UPPER(E$12)</f>
        <v xml:space="preserve">/  </v>
      </c>
    </row>
    <row r="11" spans="1:22" s="33" customFormat="1" ht="9.6" customHeight="1">
      <c r="A11" s="511">
        <v>2</v>
      </c>
      <c r="B11" s="101" t="str">
        <f>IF($D11="","",VLOOKUP($D11,'m dvojice žrebna lista '!$A$7:$BO$36,48))</f>
        <v/>
      </c>
      <c r="C11" s="361" t="str">
        <f>IF($D11="","",VLOOKUP($D11,'m dvojice žrebna lista '!$A$7:$BK$36,2))</f>
        <v/>
      </c>
      <c r="D11" s="1591"/>
      <c r="E11" s="118" t="s">
        <v>489</v>
      </c>
      <c r="F11" s="118"/>
      <c r="G11" s="250"/>
      <c r="H11" s="118"/>
      <c r="I11" s="263"/>
      <c r="J11" s="252"/>
      <c r="K11" s="264"/>
      <c r="L11" s="265"/>
      <c r="M11" s="260"/>
      <c r="N11" s="252"/>
      <c r="O11" s="1701"/>
      <c r="P11" s="1701"/>
      <c r="Q11" s="1701"/>
      <c r="R11" s="109"/>
      <c r="T11" s="117" t="e">
        <f>'[1]glavni sodniki'!P25</f>
        <v>#REF!</v>
      </c>
      <c r="V11" s="117" t="str">
        <f>F$15&amp;" "&amp;UPPER(E$15)&amp;" /"</f>
        <v xml:space="preserve">  /</v>
      </c>
    </row>
    <row r="12" spans="1:22" s="33" customFormat="1" ht="9.6" customHeight="1">
      <c r="A12" s="511"/>
      <c r="B12" s="254"/>
      <c r="C12" s="363" t="str">
        <f>IF($D11="","",VLOOKUP($D11,'m dvojice žrebna lista '!$A$7:$BK$36,18))</f>
        <v/>
      </c>
      <c r="D12" s="268"/>
      <c r="E12" s="118"/>
      <c r="F12" s="118"/>
      <c r="G12" s="250"/>
      <c r="H12" s="118"/>
      <c r="I12" s="255"/>
      <c r="J12" s="252"/>
      <c r="K12" s="264"/>
      <c r="L12" s="266"/>
      <c r="M12" s="267"/>
      <c r="N12" s="252"/>
      <c r="O12" s="253"/>
      <c r="Q12" s="106"/>
      <c r="R12" s="109"/>
      <c r="T12" s="117" t="e">
        <f>'[1]glavni sodniki'!P26</f>
        <v>#REF!</v>
      </c>
      <c r="V12" s="117" t="str">
        <f>"/ "&amp;F$16&amp;" "&amp;UPPER(E$16)</f>
        <v xml:space="preserve">/  </v>
      </c>
    </row>
    <row r="13" spans="1:22" s="33" customFormat="1" ht="9.6" customHeight="1">
      <c r="A13" s="511"/>
      <c r="B13" s="111"/>
      <c r="C13" s="362"/>
      <c r="D13" s="119"/>
      <c r="E13" s="257"/>
      <c r="F13" s="257"/>
      <c r="G13" s="247"/>
      <c r="H13" s="257"/>
      <c r="I13" s="268"/>
      <c r="J13" s="252"/>
      <c r="K13" s="258"/>
      <c r="L13" s="259" t="str">
        <f>UPPER(IF(OR(K14="a",K14="as"),J9,IF(OR(K14="b",K14="bs"),J17,)))</f>
        <v/>
      </c>
      <c r="M13" s="253"/>
      <c r="N13" s="252"/>
      <c r="O13" s="1715" t="str">
        <f>$P$37</f>
        <v/>
      </c>
      <c r="P13" s="1715"/>
      <c r="Q13" s="106"/>
      <c r="R13" s="109"/>
      <c r="T13" s="117" t="e">
        <f>'[1]glavni sodniki'!P27</f>
        <v>#REF!</v>
      </c>
      <c r="V13" s="117" t="str">
        <f>F$19&amp;" "&amp;UPPER(E$19)&amp;" /"</f>
        <v xml:space="preserve">  /</v>
      </c>
    </row>
    <row r="14" spans="1:22" s="33" customFormat="1" ht="9.6" customHeight="1">
      <c r="A14" s="511"/>
      <c r="B14" s="111"/>
      <c r="C14" s="362"/>
      <c r="D14" s="119"/>
      <c r="E14" s="257"/>
      <c r="F14" s="257"/>
      <c r="G14" s="247"/>
      <c r="H14" s="257"/>
      <c r="I14" s="268"/>
      <c r="J14" s="114" t="s">
        <v>151</v>
      </c>
      <c r="K14" s="120"/>
      <c r="L14" s="261" t="str">
        <f>UPPER(IF(OR(K14="a",K14="as"),J10,IF(OR(K14="b",K14="bs"),J18,)))</f>
        <v/>
      </c>
      <c r="M14" s="262"/>
      <c r="N14" s="252"/>
      <c r="O14" s="1706" t="str">
        <f>$P$38</f>
        <v/>
      </c>
      <c r="P14" s="1706"/>
      <c r="Q14" s="106"/>
      <c r="R14" s="109"/>
      <c r="T14" s="117" t="e">
        <f>'[1]glavni sodniki'!P28</f>
        <v>#REF!</v>
      </c>
      <c r="V14" s="117" t="str">
        <f>"/ "&amp;F$20&amp;" "&amp;UPPER(E$20)</f>
        <v xml:space="preserve">/  </v>
      </c>
    </row>
    <row r="15" spans="1:22" s="33" customFormat="1" ht="9.6" customHeight="1">
      <c r="A15" s="512">
        <v>3</v>
      </c>
      <c r="B15" s="101" t="str">
        <f>IF($D15="","",VLOOKUP($D15,'m dvojice žrebna lista '!$A$7:$BO$36,48))</f>
        <v/>
      </c>
      <c r="C15" s="361" t="str">
        <f>IF($D15="","",VLOOKUP($D15,'m dvojice žrebna lista '!$A$7:$BK$36,2))</f>
        <v/>
      </c>
      <c r="D15" s="102"/>
      <c r="E15" s="118" t="str">
        <f>UPPER(IF($D15="","",VLOOKUP($D15,'m dvojice žrebna lista '!$A$7:$AV$36,3)))</f>
        <v/>
      </c>
      <c r="F15" s="118" t="str">
        <f>IF($D15="","",VLOOKUP($D15,'m dvojice žrebna lista '!$A$7:$BK$36,4))</f>
        <v/>
      </c>
      <c r="G15" s="250"/>
      <c r="H15" s="118" t="str">
        <f>IF($D15="","",VLOOKUP($D15,'m dvojice žrebna lista '!$A$7:$BK$36,5))</f>
        <v/>
      </c>
      <c r="I15" s="251"/>
      <c r="J15" s="252"/>
      <c r="K15" s="264"/>
      <c r="L15" s="252"/>
      <c r="M15" s="264"/>
      <c r="N15" s="265"/>
      <c r="O15" s="253"/>
      <c r="P15" s="1592"/>
      <c r="Q15" s="105" t="str">
        <f>UPPER(IF(OR(P16="a",P16="as"),$O$13,IF(OR(P16="b",P16="bs"),$O$17,)))</f>
        <v/>
      </c>
      <c r="R15" s="109"/>
      <c r="T15" s="117" t="e">
        <f>'[1]glavni sodniki'!P29</f>
        <v>#REF!</v>
      </c>
      <c r="V15" s="117" t="str">
        <f>F$23&amp;" "&amp;UPPER(E$23)&amp;" /"</f>
        <v xml:space="preserve">  /</v>
      </c>
    </row>
    <row r="16" spans="1:22" s="33" customFormat="1" ht="9.6" customHeight="1" thickBot="1">
      <c r="A16" s="511"/>
      <c r="B16" s="254"/>
      <c r="C16" s="363" t="str">
        <f>IF($D15="","",VLOOKUP($D15,'m dvojice žrebna lista '!$A$7:$BK$36,18))</f>
        <v/>
      </c>
      <c r="D16" s="268" t="str">
        <f>IF(D15="","",D15)</f>
        <v/>
      </c>
      <c r="E16" s="118" t="str">
        <f>UPPER(IF($D15="","",VLOOKUP($D15,'m dvojice žrebna lista '!$A$7:$AV$36,19)))</f>
        <v/>
      </c>
      <c r="F16" s="118" t="str">
        <f>UPPER(IF($D15="","",VLOOKUP($D15,'m dvojice žrebna lista '!$A$7:$AV$36,20)))</f>
        <v/>
      </c>
      <c r="G16" s="250"/>
      <c r="H16" s="118" t="str">
        <f>UPPER(IF($D15="","",VLOOKUP($D15,'m dvojice žrebna lista '!$A$7:$AV$36,21)))</f>
        <v/>
      </c>
      <c r="I16" s="255"/>
      <c r="J16" s="256" t="str">
        <f>IF(I16="a",E15,IF(I16="b",E17,""))</f>
        <v/>
      </c>
      <c r="K16" s="264"/>
      <c r="L16" s="252"/>
      <c r="M16" s="264"/>
      <c r="N16" s="252"/>
      <c r="O16" s="114" t="s">
        <v>151</v>
      </c>
      <c r="P16" s="120"/>
      <c r="Q16" s="1593" t="str">
        <f>UPPER(IF(OR(P16="a",P16="as"),$O$14,IF(OR(P16="b",P16="bs"),$O$18,)))</f>
        <v/>
      </c>
      <c r="R16" s="109"/>
      <c r="S16" s="1594"/>
      <c r="T16" s="1595" t="e">
        <f>'[1]glavni sodniki'!P30</f>
        <v>#REF!</v>
      </c>
      <c r="V16" s="117" t="str">
        <f>"/ "&amp;F$24&amp;" "&amp;UPPER(E$24)</f>
        <v xml:space="preserve">/  </v>
      </c>
    </row>
    <row r="17" spans="1:22" s="33" customFormat="1" ht="9.6" customHeight="1">
      <c r="A17" s="511"/>
      <c r="B17" s="111"/>
      <c r="C17" s="362"/>
      <c r="D17" s="119"/>
      <c r="E17" s="257"/>
      <c r="F17" s="257"/>
      <c r="G17" s="247"/>
      <c r="H17" s="257"/>
      <c r="I17" s="258"/>
      <c r="J17" s="259" t="str">
        <f>UPPER(IF(OR(I18="a",I18="as"),E15,IF(OR(I18="b",I18="bs"),E19,)))</f>
        <v/>
      </c>
      <c r="K17" s="269"/>
      <c r="L17" s="252"/>
      <c r="M17" s="264"/>
      <c r="N17" s="252"/>
      <c r="O17" s="1707" t="str">
        <f>$P$116</f>
        <v/>
      </c>
      <c r="P17" s="1708"/>
      <c r="Q17" s="105"/>
      <c r="R17" s="109"/>
      <c r="V17" s="117" t="str">
        <f>F$27&amp;" "&amp;UPPER(E$27)&amp;" /"</f>
        <v xml:space="preserve">  /</v>
      </c>
    </row>
    <row r="18" spans="1:22" s="33" customFormat="1" ht="9.6" customHeight="1">
      <c r="A18" s="511"/>
      <c r="B18" s="111"/>
      <c r="C18" s="362"/>
      <c r="D18" s="119"/>
      <c r="E18" s="257"/>
      <c r="F18" s="257"/>
      <c r="G18" s="247"/>
      <c r="H18" s="114" t="s">
        <v>151</v>
      </c>
      <c r="I18" s="120"/>
      <c r="J18" s="261" t="str">
        <f>UPPER(IF(OR(I18="a",I18="as"),E16,IF(OR(I18="b",I18="bs"),E20,)))</f>
        <v/>
      </c>
      <c r="K18" s="255"/>
      <c r="L18" s="252"/>
      <c r="M18" s="264"/>
      <c r="N18" s="252"/>
      <c r="O18" s="1706" t="str">
        <f>$P$117</f>
        <v/>
      </c>
      <c r="P18" s="1709"/>
      <c r="Q18" s="106"/>
      <c r="R18" s="109"/>
      <c r="V18" s="117" t="str">
        <f>"/ "&amp;F$28&amp;" "&amp;UPPER(E$28)</f>
        <v xml:space="preserve">/  </v>
      </c>
    </row>
    <row r="19" spans="1:22" s="33" customFormat="1" ht="9.6" customHeight="1">
      <c r="A19" s="511">
        <v>4</v>
      </c>
      <c r="B19" s="101" t="str">
        <f>IF($D19="","",VLOOKUP($D19,'m dvojice žrebna lista '!$A$7:$BO$36,48))</f>
        <v/>
      </c>
      <c r="C19" s="361" t="str">
        <f>IF($D19="","",VLOOKUP($D19,'m dvojice žrebna lista '!$A$7:$BK$36,2))</f>
        <v/>
      </c>
      <c r="D19" s="102"/>
      <c r="E19" s="118" t="str">
        <f>UPPER(IF($D19="","",VLOOKUP($D19,'m dvojice žrebna lista '!$A$7:$AV$36,3)))</f>
        <v/>
      </c>
      <c r="F19" s="118" t="str">
        <f>IF($D19="","",VLOOKUP($D19,'m dvojice žrebna lista '!$A$7:$BK$36,4))</f>
        <v/>
      </c>
      <c r="G19" s="250"/>
      <c r="H19" s="118" t="str">
        <f>IF($D19="","",VLOOKUP($D19,'m dvojice žrebna lista '!$A$7:$BK$36,5))</f>
        <v/>
      </c>
      <c r="I19" s="263"/>
      <c r="J19" s="252"/>
      <c r="K19" s="253"/>
      <c r="L19" s="265"/>
      <c r="M19" s="269"/>
      <c r="N19" s="252"/>
      <c r="O19" s="253"/>
      <c r="P19" s="252"/>
      <c r="Q19" s="106"/>
      <c r="R19" s="109"/>
      <c r="V19" s="117" t="str">
        <f>F$31&amp;" "&amp;UPPER(E$31)&amp;" /"</f>
        <v xml:space="preserve"> PROSTO /</v>
      </c>
    </row>
    <row r="20" spans="1:22" s="33" customFormat="1" ht="9.6" customHeight="1">
      <c r="A20" s="511"/>
      <c r="B20" s="254"/>
      <c r="C20" s="363" t="str">
        <f>IF($D19="","",VLOOKUP($D19,'m dvojice žrebna lista '!$A$7:$BK$36,18))</f>
        <v/>
      </c>
      <c r="D20" s="268" t="str">
        <f>IF(D19="","",D19)</f>
        <v/>
      </c>
      <c r="E20" s="118" t="str">
        <f>UPPER(IF($D19="","",VLOOKUP($D19,'m dvojice žrebna lista '!$A$7:$AV$36,19)))</f>
        <v/>
      </c>
      <c r="F20" s="118" t="str">
        <f>UPPER(IF($D19="","",VLOOKUP($D19,'m dvojice žrebna lista '!$A$7:$AV$36,20)))</f>
        <v/>
      </c>
      <c r="G20" s="250"/>
      <c r="H20" s="118" t="str">
        <f>UPPER(IF($D19="","",VLOOKUP($D19,'m dvojice žrebna lista '!$A$7:$AV$36,21)))</f>
        <v/>
      </c>
      <c r="I20" s="255"/>
      <c r="J20" s="252"/>
      <c r="K20" s="253"/>
      <c r="L20" s="266"/>
      <c r="M20" s="270"/>
      <c r="N20" s="252"/>
      <c r="O20" s="253"/>
      <c r="P20" s="252"/>
      <c r="Q20" s="106"/>
      <c r="R20" s="109"/>
      <c r="V20" s="117" t="str">
        <f>"/ "&amp;F$32&amp;" "&amp;UPPER(E$32)</f>
        <v xml:space="preserve">/  </v>
      </c>
    </row>
    <row r="21" spans="1:22" s="33" customFormat="1" ht="9.6" customHeight="1">
      <c r="A21" s="511"/>
      <c r="B21" s="111"/>
      <c r="C21" s="362"/>
      <c r="D21" s="111"/>
      <c r="E21" s="257"/>
      <c r="F21" s="257"/>
      <c r="G21" s="247"/>
      <c r="H21" s="257"/>
      <c r="I21" s="268"/>
      <c r="J21" s="252"/>
      <c r="K21" s="253"/>
      <c r="L21" s="252"/>
      <c r="M21" s="258"/>
      <c r="N21" s="259" t="str">
        <f>UPPER(IF(OR(M22="a",M22="as"),L13,IF(OR(M22="b",M22="bs"),L29,)))</f>
        <v/>
      </c>
      <c r="O21" s="253"/>
      <c r="P21" s="252"/>
      <c r="Q21" s="106"/>
      <c r="R21" s="109"/>
      <c r="V21" s="117" t="str">
        <f>F$35&amp;" "&amp;UPPER(E$35)&amp;" /"</f>
        <v xml:space="preserve">  /</v>
      </c>
    </row>
    <row r="22" spans="1:22" s="33" customFormat="1" ht="9.6" customHeight="1">
      <c r="A22" s="511"/>
      <c r="B22" s="111"/>
      <c r="C22" s="362"/>
      <c r="D22" s="111"/>
      <c r="E22" s="257"/>
      <c r="F22" s="257"/>
      <c r="G22" s="247"/>
      <c r="H22" s="257"/>
      <c r="I22" s="268"/>
      <c r="J22" s="252"/>
      <c r="K22" s="253"/>
      <c r="L22" s="114" t="s">
        <v>151</v>
      </c>
      <c r="M22" s="120"/>
      <c r="N22" s="261" t="str">
        <f>UPPER(IF(OR(M22="a",M22="as"),L14,IF(OR(M22="b",M22="bs"),L30,)))</f>
        <v/>
      </c>
      <c r="O22" s="262"/>
      <c r="P22" s="252"/>
      <c r="Q22" s="106"/>
      <c r="R22" s="109"/>
      <c r="V22" s="117" t="str">
        <f>"/ "&amp;F$36&amp;" "&amp;UPPER(E$36)</f>
        <v xml:space="preserve">/  </v>
      </c>
    </row>
    <row r="23" spans="1:22" s="33" customFormat="1" ht="9.6" customHeight="1">
      <c r="A23" s="512">
        <v>5</v>
      </c>
      <c r="B23" s="101" t="str">
        <f>IF($D23="","",VLOOKUP($D23,'m dvojice žrebna lista '!$A$7:$BO$36,48))</f>
        <v/>
      </c>
      <c r="C23" s="1596" t="str">
        <f>IF($D23="","",VLOOKUP($D23,'m dvojice žrebna lista '!$A$7:$BK$36,2))</f>
        <v/>
      </c>
      <c r="D23" s="102"/>
      <c r="E23" s="101" t="str">
        <f>UPPER(IF($D23="","",VLOOKUP($D23,'m dvojice žrebna lista '!$A$7:$AV$36,3)))</f>
        <v/>
      </c>
      <c r="F23" s="101" t="str">
        <f>IF($D23="","",VLOOKUP($D23,'m dvojice žrebna lista '!$A$7:$BK$36,4))</f>
        <v/>
      </c>
      <c r="G23" s="1597"/>
      <c r="H23" s="101" t="str">
        <f>IF($D23="","",VLOOKUP($D23,'m dvojice žrebna lista '!$A$7:$BK$36,5))</f>
        <v/>
      </c>
      <c r="I23" s="1598"/>
      <c r="J23" s="252"/>
      <c r="K23" s="253"/>
      <c r="L23" s="252"/>
      <c r="M23" s="264"/>
      <c r="N23" s="252"/>
      <c r="O23" s="264"/>
      <c r="P23" s="252"/>
      <c r="Q23" s="106"/>
      <c r="R23" s="109"/>
      <c r="V23" s="117" t="str">
        <f>F$39&amp;" "&amp;UPPER(E$39)&amp;" /"</f>
        <v xml:space="preserve">  /</v>
      </c>
    </row>
    <row r="24" spans="1:22" s="33" customFormat="1" ht="9.6" customHeight="1">
      <c r="A24" s="512"/>
      <c r="B24" s="254"/>
      <c r="C24" s="1599" t="str">
        <f>IF($D23="","",VLOOKUP($D23,'m dvojice žrebna lista '!$A$7:$BK$36,18))</f>
        <v/>
      </c>
      <c r="D24" s="1600" t="str">
        <f>IF(D23="","",D23)</f>
        <v/>
      </c>
      <c r="E24" s="101" t="str">
        <f>UPPER(IF($D23="","",VLOOKUP($D23,'m dvojice žrebna lista '!$A$7:$AV$36,19)))</f>
        <v/>
      </c>
      <c r="F24" s="101" t="str">
        <f>UPPER(IF($D23="","",VLOOKUP($D23,'m dvojice žrebna lista '!$A$7:$AV$36,20)))</f>
        <v/>
      </c>
      <c r="G24" s="1597"/>
      <c r="H24" s="101" t="str">
        <f>UPPER(IF($D23="","",VLOOKUP($D23,'m dvojice žrebna lista '!$A$7:$AV$36,21)))</f>
        <v/>
      </c>
      <c r="I24" s="1601"/>
      <c r="J24" s="256" t="str">
        <f>IF(I24="a",E23,IF(I24="b",E25,""))</f>
        <v/>
      </c>
      <c r="K24" s="253"/>
      <c r="L24" s="252"/>
      <c r="M24" s="264"/>
      <c r="N24" s="252"/>
      <c r="O24" s="264"/>
      <c r="P24" s="252"/>
      <c r="Q24" s="106"/>
      <c r="R24" s="109"/>
      <c r="V24" s="117" t="str">
        <f>"/ "&amp;F$40&amp;" "&amp;UPPER(E$40)</f>
        <v xml:space="preserve">/  </v>
      </c>
    </row>
    <row r="25" spans="1:22" s="33" customFormat="1" ht="9.6" customHeight="1">
      <c r="A25" s="511"/>
      <c r="B25" s="111"/>
      <c r="C25" s="362"/>
      <c r="D25" s="111"/>
      <c r="E25" s="257"/>
      <c r="F25" s="257"/>
      <c r="G25" s="247"/>
      <c r="H25" s="257"/>
      <c r="I25" s="258"/>
      <c r="J25" s="259" t="str">
        <f>UPPER(IF(OR(I26="a",I26="as"),E23,IF(OR(I26="b",I26="bs"),E27,)))</f>
        <v/>
      </c>
      <c r="K25" s="260"/>
      <c r="L25" s="252"/>
      <c r="M25" s="264"/>
      <c r="N25" s="252"/>
      <c r="O25" s="264"/>
      <c r="P25" s="252"/>
      <c r="Q25" s="106"/>
      <c r="R25" s="109"/>
      <c r="V25" s="117" t="str">
        <f>F$43&amp;" "&amp;UPPER(E$43)&amp;" /"</f>
        <v xml:space="preserve"> PROSTO /</v>
      </c>
    </row>
    <row r="26" spans="1:22" s="33" customFormat="1" ht="9.6" customHeight="1">
      <c r="A26" s="511"/>
      <c r="B26" s="111"/>
      <c r="C26" s="362"/>
      <c r="D26" s="111"/>
      <c r="E26" s="257"/>
      <c r="F26" s="257"/>
      <c r="G26" s="247"/>
      <c r="H26" s="114" t="s">
        <v>151</v>
      </c>
      <c r="I26" s="120"/>
      <c r="J26" s="261" t="str">
        <f>UPPER(IF(OR(I26="a",I26="as"),E24,IF(OR(I26="b",I26="bs"),E28,)))</f>
        <v/>
      </c>
      <c r="K26" s="262"/>
      <c r="L26" s="252"/>
      <c r="M26" s="264"/>
      <c r="N26" s="252"/>
      <c r="O26" s="264"/>
      <c r="P26" s="252"/>
      <c r="Q26" s="106"/>
      <c r="R26" s="109"/>
      <c r="V26" s="117" t="str">
        <f>"/ "&amp;F$44&amp;" "&amp;UPPER(E$44)</f>
        <v xml:space="preserve">/  </v>
      </c>
    </row>
    <row r="27" spans="1:22" s="33" customFormat="1" ht="9.6" customHeight="1">
      <c r="A27" s="511">
        <v>6</v>
      </c>
      <c r="B27" s="101" t="str">
        <f>IF($D27="","",VLOOKUP($D27,'m dvojice žrebna lista '!$A$7:$BO$36,48))</f>
        <v/>
      </c>
      <c r="C27" s="361" t="str">
        <f>IF($D27="","",VLOOKUP($D27,'m dvojice žrebna lista '!$A$7:$BK$36,2))</f>
        <v/>
      </c>
      <c r="D27" s="102"/>
      <c r="E27" s="118" t="str">
        <f>UPPER(IF($D27="","",VLOOKUP($D27,'m dvojice žrebna lista '!$A$7:$AV$36,3)))</f>
        <v/>
      </c>
      <c r="F27" s="118" t="str">
        <f>IF($D27="","",VLOOKUP($D27,'m dvojice žrebna lista '!$A$7:$BK$36,4))</f>
        <v/>
      </c>
      <c r="G27" s="250"/>
      <c r="H27" s="118" t="str">
        <f>IF($D27="","",VLOOKUP($D27,'m dvojice žrebna lista '!$A$7:$BK$36,5))</f>
        <v/>
      </c>
      <c r="I27" s="263"/>
      <c r="J27" s="252"/>
      <c r="K27" s="264"/>
      <c r="L27" s="265"/>
      <c r="M27" s="269"/>
      <c r="N27" s="252"/>
      <c r="O27" s="264"/>
      <c r="P27" s="252"/>
      <c r="Q27" s="106"/>
      <c r="R27" s="109"/>
      <c r="V27" s="117" t="str">
        <f>F$47&amp;" "&amp;UPPER(E$47)&amp;" /"</f>
        <v xml:space="preserve">  /</v>
      </c>
    </row>
    <row r="28" spans="1:22" s="33" customFormat="1" ht="9.6" customHeight="1">
      <c r="A28" s="511"/>
      <c r="B28" s="254"/>
      <c r="C28" s="363" t="str">
        <f>IF($D27="","",VLOOKUP($D27,'m dvojice žrebna lista '!$A$7:$BK$36,18))</f>
        <v/>
      </c>
      <c r="D28" s="268" t="str">
        <f>IF(D27="","",D27)</f>
        <v/>
      </c>
      <c r="E28" s="118" t="str">
        <f>UPPER(IF($D27="","",VLOOKUP($D27,'m dvojice žrebna lista '!$A$7:$AV$36,19)))</f>
        <v/>
      </c>
      <c r="F28" s="118" t="str">
        <f>UPPER(IF($D27="","",VLOOKUP($D27,'m dvojice žrebna lista '!$A$7:$AV$36,20)))</f>
        <v/>
      </c>
      <c r="G28" s="250"/>
      <c r="H28" s="118" t="str">
        <f>UPPER(IF($D27="","",VLOOKUP($D27,'m dvojice žrebna lista '!$A$7:$AV$36,21)))</f>
        <v/>
      </c>
      <c r="I28" s="255"/>
      <c r="J28" s="252"/>
      <c r="K28" s="264"/>
      <c r="L28" s="266"/>
      <c r="M28" s="270"/>
      <c r="N28" s="252"/>
      <c r="O28" s="264"/>
      <c r="P28" s="252"/>
      <c r="Q28" s="106"/>
      <c r="R28" s="109"/>
      <c r="V28" s="117" t="str">
        <f>"/ "&amp;F$48&amp;" "&amp;UPPER(E$48)</f>
        <v xml:space="preserve">/  </v>
      </c>
    </row>
    <row r="29" spans="1:22" s="33" customFormat="1" ht="9.6" customHeight="1">
      <c r="A29" s="511"/>
      <c r="B29" s="111"/>
      <c r="C29" s="362"/>
      <c r="D29" s="119"/>
      <c r="E29" s="257"/>
      <c r="F29" s="257"/>
      <c r="G29" s="247"/>
      <c r="H29" s="257"/>
      <c r="I29" s="268"/>
      <c r="J29" s="252"/>
      <c r="K29" s="258"/>
      <c r="L29" s="259" t="str">
        <f>UPPER(IF(OR(K30="a",K30="as"),J25,IF(OR(K30="b",K30="bs"),J33,)))</f>
        <v/>
      </c>
      <c r="M29" s="264"/>
      <c r="N29" s="252"/>
      <c r="O29" s="264"/>
      <c r="P29" s="252"/>
      <c r="Q29" s="106"/>
      <c r="R29" s="109"/>
      <c r="V29" s="117" t="str">
        <f>F$51&amp;" "&amp;UPPER(E$51)&amp;" /"</f>
        <v xml:space="preserve">  /</v>
      </c>
    </row>
    <row r="30" spans="1:22" s="33" customFormat="1" ht="9.6" customHeight="1">
      <c r="A30" s="511"/>
      <c r="B30" s="111"/>
      <c r="C30" s="362"/>
      <c r="D30" s="119"/>
      <c r="E30" s="257"/>
      <c r="F30" s="257"/>
      <c r="G30" s="247"/>
      <c r="H30" s="257"/>
      <c r="I30" s="268"/>
      <c r="J30" s="114" t="s">
        <v>151</v>
      </c>
      <c r="K30" s="120"/>
      <c r="L30" s="261" t="str">
        <f>UPPER(IF(OR(K30="a",K30="as"),J26,IF(OR(K30="b",K30="bs"),J34,)))</f>
        <v/>
      </c>
      <c r="M30" s="255"/>
      <c r="N30" s="252"/>
      <c r="O30" s="264"/>
      <c r="P30" s="252"/>
      <c r="Q30" s="106"/>
      <c r="R30" s="109"/>
      <c r="V30" s="117" t="str">
        <f>"/ "&amp;F$52&amp;" "&amp;UPPER(E$52)</f>
        <v xml:space="preserve">/  </v>
      </c>
    </row>
    <row r="31" spans="1:22" s="33" customFormat="1" ht="9.6" customHeight="1">
      <c r="A31" s="512">
        <v>7</v>
      </c>
      <c r="B31" s="101" t="str">
        <f>IF($D31="","",VLOOKUP($D31,'m dvojice žrebna lista '!$A$7:$BO$36,48))</f>
        <v/>
      </c>
      <c r="C31" s="361" t="str">
        <f>IF($D31="","",VLOOKUP($D31,'m dvojice žrebna lista '!$A$7:$BK$36,2))</f>
        <v/>
      </c>
      <c r="D31" s="1591"/>
      <c r="E31" s="118" t="s">
        <v>489</v>
      </c>
      <c r="F31" s="118"/>
      <c r="G31" s="250"/>
      <c r="H31" s="118"/>
      <c r="I31" s="251"/>
      <c r="J31" s="252"/>
      <c r="K31" s="264"/>
      <c r="L31" s="252"/>
      <c r="M31" s="253"/>
      <c r="N31" s="265"/>
      <c r="O31" s="264"/>
      <c r="P31" s="252"/>
      <c r="Q31" s="106"/>
      <c r="R31" s="109"/>
      <c r="V31" s="117" t="str">
        <f>F$55&amp;" "&amp;UPPER(E$55)&amp;" /"</f>
        <v xml:space="preserve">  /</v>
      </c>
    </row>
    <row r="32" spans="1:22" s="33" customFormat="1" ht="9.6" customHeight="1">
      <c r="A32" s="511"/>
      <c r="B32" s="254"/>
      <c r="C32" s="363" t="str">
        <f>IF($D31="","",VLOOKUP($D31,'m dvojice žrebna lista '!$A$7:$BK$36,18))</f>
        <v/>
      </c>
      <c r="D32" s="268"/>
      <c r="E32" s="118"/>
      <c r="F32" s="118"/>
      <c r="G32" s="250"/>
      <c r="H32" s="118"/>
      <c r="I32" s="255"/>
      <c r="J32" s="256" t="str">
        <f>IF(I32="a",E31,IF(I32="b",E33,""))</f>
        <v/>
      </c>
      <c r="K32" s="264"/>
      <c r="L32" s="252"/>
      <c r="M32" s="253"/>
      <c r="N32" s="252"/>
      <c r="O32" s="264"/>
      <c r="P32" s="252"/>
      <c r="Q32" s="106"/>
      <c r="R32" s="109"/>
      <c r="V32" s="117" t="str">
        <f>"/ "&amp;F$56&amp;" "&amp;UPPER(E$56)</f>
        <v xml:space="preserve">/  </v>
      </c>
    </row>
    <row r="33" spans="1:22" s="33" customFormat="1" ht="9.6" customHeight="1">
      <c r="A33" s="511"/>
      <c r="B33" s="111"/>
      <c r="C33" s="362"/>
      <c r="D33" s="119"/>
      <c r="E33" s="257"/>
      <c r="F33" s="257"/>
      <c r="G33" s="247"/>
      <c r="H33" s="257"/>
      <c r="I33" s="258"/>
      <c r="J33" s="259" t="str">
        <f>UPPER(IF(OR(I34="a",I34="as"),E31,IF(OR(I34="b",I34="bs"),E35,)))</f>
        <v/>
      </c>
      <c r="K33" s="269"/>
      <c r="L33" s="252"/>
      <c r="M33" s="253"/>
      <c r="N33" s="252"/>
      <c r="O33" s="264"/>
      <c r="P33" s="252"/>
      <c r="Q33" s="106"/>
      <c r="R33" s="109"/>
      <c r="V33" s="117" t="str">
        <f>F$59&amp;" "&amp;UPPER(E$59)&amp;" /"</f>
        <v xml:space="preserve">  /</v>
      </c>
    </row>
    <row r="34" spans="1:22" s="33" customFormat="1" ht="9.75" customHeight="1">
      <c r="A34" s="511"/>
      <c r="B34" s="111"/>
      <c r="C34" s="362"/>
      <c r="D34" s="119"/>
      <c r="E34" s="257"/>
      <c r="F34" s="257"/>
      <c r="G34" s="247"/>
      <c r="H34" s="114" t="s">
        <v>151</v>
      </c>
      <c r="I34" s="120" t="s">
        <v>490</v>
      </c>
      <c r="J34" s="261" t="str">
        <f>UPPER(IF(OR(I34="a",I34="as"),E32,IF(OR(I34="b",I34="bs"),E36,)))</f>
        <v/>
      </c>
      <c r="K34" s="255"/>
      <c r="L34" s="252"/>
      <c r="M34" s="253"/>
      <c r="N34" s="252"/>
      <c r="O34" s="264"/>
      <c r="P34" s="252"/>
      <c r="Q34" s="106"/>
      <c r="R34" s="109"/>
      <c r="V34" s="117" t="str">
        <f>"/ "&amp;F$60&amp;" "&amp;UPPER(E$60)</f>
        <v xml:space="preserve">/  </v>
      </c>
    </row>
    <row r="35" spans="1:22" s="33" customFormat="1" ht="9.6" customHeight="1">
      <c r="A35" s="513">
        <v>8</v>
      </c>
      <c r="B35" s="1602" t="str">
        <f>IF($D35="","",VLOOKUP($D35,'m dvojice žrebna lista '!$A$7:$BO$36,48))</f>
        <v/>
      </c>
      <c r="C35" s="1602" t="str">
        <f>IF($D35="","",VLOOKUP($D35,'m dvojice žrebna lista '!$A$7:$BK$36,2))</f>
        <v/>
      </c>
      <c r="D35" s="1585"/>
      <c r="E35" s="1583" t="str">
        <f>UPPER(IF($D35="","",VLOOKUP($D35,'m dvojice žrebna lista '!$A$7:$AV$36,3)))</f>
        <v/>
      </c>
      <c r="F35" s="1583" t="str">
        <f>IF($D35="","",VLOOKUP($D35,'m dvojice žrebna lista '!$A$7:$BK$36,4))</f>
        <v/>
      </c>
      <c r="G35" s="1583"/>
      <c r="H35" s="1583" t="str">
        <f>IF($D35="","",VLOOKUP($D35,'m dvojice žrebna lista '!$A$7:$BK$36,5))</f>
        <v/>
      </c>
      <c r="I35" s="1603"/>
      <c r="J35" s="252"/>
      <c r="K35" s="253"/>
      <c r="L35" s="265"/>
      <c r="M35" s="260"/>
      <c r="N35" s="252"/>
      <c r="O35" s="264"/>
      <c r="P35" s="252"/>
      <c r="Q35" s="106"/>
      <c r="R35" s="109"/>
      <c r="V35" s="117" t="str">
        <f>F$63&amp;" "&amp;UPPER(E$63)&amp;" /"</f>
        <v xml:space="preserve"> PROSTO /</v>
      </c>
    </row>
    <row r="36" spans="1:22" s="33" customFormat="1" ht="9.6" customHeight="1">
      <c r="A36" s="511"/>
      <c r="B36" s="1604"/>
      <c r="C36" s="1605" t="str">
        <f>IF($D35="","",VLOOKUP($D35,'m dvojice žrebna lista '!$A$7:$BK$36,18))</f>
        <v/>
      </c>
      <c r="D36" s="1589" t="str">
        <f>IF(D35="","",D35)</f>
        <v/>
      </c>
      <c r="E36" s="1583" t="str">
        <f>UPPER(IF($D35="","",VLOOKUP($D35,'m dvojice žrebna lista '!$A$7:$AV$36,19)))</f>
        <v/>
      </c>
      <c r="F36" s="1583" t="str">
        <f>UPPER(IF($D35="","",VLOOKUP($D35,'m dvojice žrebna lista '!$A$7:$AV$36,20)))</f>
        <v/>
      </c>
      <c r="G36" s="1583"/>
      <c r="H36" s="1583" t="str">
        <f>UPPER(IF($D35="","",VLOOKUP($D35,'m dvojice žrebna lista '!$A$7:$AV$36,21)))</f>
        <v/>
      </c>
      <c r="I36" s="1603"/>
      <c r="J36" s="252"/>
      <c r="K36" s="253"/>
      <c r="L36" s="266"/>
      <c r="M36" s="267"/>
      <c r="N36" s="252"/>
      <c r="O36" s="264"/>
      <c r="P36" s="252"/>
      <c r="Q36" s="106"/>
      <c r="R36" s="109"/>
      <c r="V36" s="117" t="str">
        <f>"/ "&amp;F$64&amp;" "&amp;UPPER(E$64)</f>
        <v xml:space="preserve">/  </v>
      </c>
    </row>
    <row r="37" spans="1:22" s="33" customFormat="1" ht="9.6" customHeight="1">
      <c r="A37" s="511"/>
      <c r="B37" s="111"/>
      <c r="C37" s="362"/>
      <c r="D37" s="119"/>
      <c r="E37" s="257"/>
      <c r="F37" s="257"/>
      <c r="G37" s="247"/>
      <c r="H37" s="257"/>
      <c r="I37" s="268"/>
      <c r="J37" s="252"/>
      <c r="K37" s="253"/>
      <c r="L37" s="252"/>
      <c r="M37" s="253"/>
      <c r="N37" s="253"/>
      <c r="O37" s="258"/>
      <c r="P37" s="259" t="str">
        <f>UPPER(IF(OR(O38="a",O38="as"),N21,IF(OR(O38="b",O38="bs"),N53,)))</f>
        <v/>
      </c>
      <c r="Q37" s="271"/>
      <c r="R37" s="109"/>
      <c r="V37" s="117" t="str">
        <f>F$67&amp;" "&amp;UPPER(E$67)&amp;" /"</f>
        <v xml:space="preserve">  /</v>
      </c>
    </row>
    <row r="38" spans="1:22" s="33" customFormat="1" ht="9.6" customHeight="1" thickBot="1">
      <c r="A38" s="511"/>
      <c r="B38" s="111"/>
      <c r="C38" s="362"/>
      <c r="D38" s="119"/>
      <c r="E38" s="257"/>
      <c r="F38" s="257"/>
      <c r="G38" s="247"/>
      <c r="H38" s="257"/>
      <c r="I38" s="268"/>
      <c r="J38" s="252"/>
      <c r="K38" s="253"/>
      <c r="L38" s="252"/>
      <c r="M38" s="253"/>
      <c r="N38" s="114" t="s">
        <v>151</v>
      </c>
      <c r="O38" s="120"/>
      <c r="P38" s="261" t="str">
        <f>UPPER(IF(OR(O38="a",O38="as"),N22,IF(OR(O38="b",O38="bs"),N54,)))</f>
        <v/>
      </c>
      <c r="Q38" s="272"/>
      <c r="R38" s="109"/>
      <c r="S38" s="379"/>
      <c r="V38" s="124" t="str">
        <f>"/ "&amp;F$68&amp;" "&amp;UPPER(E$68)</f>
        <v xml:space="preserve">/  </v>
      </c>
    </row>
    <row r="39" spans="1:22" s="33" customFormat="1" ht="9.6" customHeight="1">
      <c r="A39" s="513">
        <v>9</v>
      </c>
      <c r="B39" s="1602" t="str">
        <f>IF($D39="","",VLOOKUP($D39,'m dvojice žrebna lista '!$A$7:$BO$36,48))</f>
        <v/>
      </c>
      <c r="C39" s="1602" t="str">
        <f>IF($D39="","",VLOOKUP($D39,'m dvojice žrebna lista '!$A$7:$BK$36,2))</f>
        <v/>
      </c>
      <c r="D39" s="1585"/>
      <c r="E39" s="1583" t="str">
        <f>UPPER(IF($D39="","",VLOOKUP($D39,'m dvojice žrebna lista '!$A$7:$AV$36,3)))</f>
        <v/>
      </c>
      <c r="F39" s="1583" t="str">
        <f>IF($D39="","",VLOOKUP($D39,'m dvojice žrebna lista '!$A$7:$BK$36,4))</f>
        <v/>
      </c>
      <c r="G39" s="1583"/>
      <c r="H39" s="1583" t="str">
        <f>IF($D39="","",VLOOKUP($D39,'m dvojice žrebna lista '!$A$7:$BK$36,5))</f>
        <v/>
      </c>
      <c r="I39" s="1583"/>
      <c r="J39" s="252"/>
      <c r="K39" s="253"/>
      <c r="L39" s="568"/>
      <c r="M39" s="253"/>
      <c r="N39" s="252"/>
      <c r="O39" s="264"/>
      <c r="P39" s="265"/>
      <c r="Q39" s="1606"/>
      <c r="R39" s="109"/>
    </row>
    <row r="40" spans="1:22" s="33" customFormat="1" ht="9.6" customHeight="1">
      <c r="A40" s="511"/>
      <c r="B40" s="1605"/>
      <c r="C40" s="1605" t="str">
        <f>IF($D39="","",VLOOKUP($D39,'m dvojice žrebna lista '!$A$7:$BK$36,18))</f>
        <v/>
      </c>
      <c r="D40" s="1589" t="str">
        <f>IF(D39="","",D39)</f>
        <v/>
      </c>
      <c r="E40" s="1583" t="str">
        <f>UPPER(IF($D39="","",VLOOKUP($D39,'m dvojice žrebna lista '!$A$7:$AV$36,19)))</f>
        <v/>
      </c>
      <c r="F40" s="1583" t="str">
        <f>UPPER(IF($D39="","",VLOOKUP($D39,'m dvojice žrebna lista '!$A$7:$AV$36,20)))</f>
        <v/>
      </c>
      <c r="G40" s="1583"/>
      <c r="H40" s="1583" t="str">
        <f>UPPER(IF($D39="","",VLOOKUP($D39,'m dvojice žrebna lista '!$A$7:$AV$36,21)))</f>
        <v/>
      </c>
      <c r="I40" s="1607"/>
      <c r="J40" s="256" t="str">
        <f>IF(I40="a",E39,IF(I40="b",E41,""))</f>
        <v/>
      </c>
      <c r="K40" s="253"/>
      <c r="L40" s="252"/>
      <c r="M40" s="253"/>
      <c r="N40" s="252"/>
      <c r="O40" s="264"/>
      <c r="P40" s="266"/>
      <c r="Q40" s="1608"/>
      <c r="R40" s="109"/>
      <c r="V40" s="247"/>
    </row>
    <row r="41" spans="1:22" s="33" customFormat="1" ht="9.6" customHeight="1">
      <c r="A41" s="511"/>
      <c r="B41" s="111"/>
      <c r="C41" s="362"/>
      <c r="D41" s="119"/>
      <c r="E41" s="257"/>
      <c r="F41" s="257"/>
      <c r="G41" s="247"/>
      <c r="H41" s="257"/>
      <c r="I41" s="258"/>
      <c r="J41" s="1609" t="str">
        <f>UPPER(IF(OR(I42="a",I42="as"),E39,IF(OR(I42="b",I42="bs"),E43,)))</f>
        <v/>
      </c>
      <c r="K41" s="260"/>
      <c r="L41" s="252"/>
      <c r="M41" s="253"/>
      <c r="N41" s="252"/>
      <c r="O41" s="264"/>
      <c r="P41" s="252"/>
      <c r="Q41" s="1115"/>
      <c r="R41" s="109"/>
      <c r="V41" s="15"/>
    </row>
    <row r="42" spans="1:22" s="33" customFormat="1" ht="9.6" customHeight="1">
      <c r="A42" s="511"/>
      <c r="B42" s="111"/>
      <c r="C42" s="362"/>
      <c r="D42" s="360"/>
      <c r="E42" s="257"/>
      <c r="F42" s="257"/>
      <c r="G42" s="247"/>
      <c r="H42" s="114" t="s">
        <v>151</v>
      </c>
      <c r="I42" s="120" t="s">
        <v>487</v>
      </c>
      <c r="J42" s="1610" t="str">
        <f>UPPER(IF(OR(I42="a",I42="as"),E40,IF(OR(I42="b",I42="bs"),E44,)))</f>
        <v/>
      </c>
      <c r="K42" s="262"/>
      <c r="L42" s="252"/>
      <c r="M42" s="253"/>
      <c r="N42" s="252"/>
      <c r="O42" s="264"/>
      <c r="P42" s="252"/>
      <c r="Q42" s="1115"/>
      <c r="R42" s="109"/>
      <c r="V42" s="15"/>
    </row>
    <row r="43" spans="1:22" s="33" customFormat="1" ht="9.6" customHeight="1">
      <c r="A43" s="511">
        <v>10</v>
      </c>
      <c r="B43" s="101" t="str">
        <f>IF($D43="","",VLOOKUP($D43,'m dvojice žrebna lista '!$A$7:$BO$36,48))</f>
        <v/>
      </c>
      <c r="C43" s="361" t="str">
        <f>IF($D43="","",VLOOKUP($D43,'m dvojice žrebna lista '!$A$7:$BK$36,2))</f>
        <v/>
      </c>
      <c r="D43" s="1591"/>
      <c r="E43" s="118" t="s">
        <v>489</v>
      </c>
      <c r="F43" s="118"/>
      <c r="G43" s="250"/>
      <c r="H43" s="118"/>
      <c r="I43" s="263"/>
      <c r="J43" s="252"/>
      <c r="K43" s="264"/>
      <c r="L43" s="265"/>
      <c r="M43" s="260"/>
      <c r="N43" s="252"/>
      <c r="O43" s="264"/>
      <c r="P43" s="252"/>
      <c r="Q43" s="1115"/>
      <c r="R43" s="109"/>
      <c r="V43" s="15"/>
    </row>
    <row r="44" spans="1:22" s="33" customFormat="1" ht="9.6" customHeight="1">
      <c r="A44" s="511"/>
      <c r="B44" s="254"/>
      <c r="C44" s="363" t="str">
        <f>IF($D43="","",VLOOKUP($D43,'m dvojice žrebna lista '!$A$7:$BK$36,18))</f>
        <v/>
      </c>
      <c r="D44" s="268" t="str">
        <f>IF(D43="","",D43)</f>
        <v/>
      </c>
      <c r="E44" s="118"/>
      <c r="F44" s="118"/>
      <c r="G44" s="250"/>
      <c r="H44" s="118"/>
      <c r="I44" s="255"/>
      <c r="J44" s="252"/>
      <c r="K44" s="264"/>
      <c r="L44" s="266"/>
      <c r="M44" s="267"/>
      <c r="N44" s="252"/>
      <c r="O44" s="264"/>
      <c r="P44" s="252"/>
      <c r="Q44" s="1115"/>
      <c r="R44" s="109"/>
      <c r="V44" s="15"/>
    </row>
    <row r="45" spans="1:22" s="33" customFormat="1" ht="9.6" customHeight="1">
      <c r="A45" s="511"/>
      <c r="B45" s="111"/>
      <c r="C45" s="362"/>
      <c r="D45" s="119"/>
      <c r="E45" s="257"/>
      <c r="F45" s="257"/>
      <c r="G45" s="247"/>
      <c r="H45" s="257"/>
      <c r="I45" s="268"/>
      <c r="J45" s="252"/>
      <c r="K45" s="258"/>
      <c r="L45" s="259" t="str">
        <f>UPPER(IF(OR(K46="a",K46="as"),J41,IF(OR(K46="b",K46="bs"),J49,)))</f>
        <v/>
      </c>
      <c r="M45" s="253"/>
      <c r="N45" s="252"/>
      <c r="O45" s="264"/>
      <c r="P45" s="252"/>
      <c r="Q45" s="1115"/>
      <c r="R45" s="109"/>
      <c r="V45" s="15"/>
    </row>
    <row r="46" spans="1:22" s="33" customFormat="1" ht="9.6" customHeight="1">
      <c r="A46" s="511"/>
      <c r="B46" s="111"/>
      <c r="C46" s="362"/>
      <c r="D46" s="119"/>
      <c r="E46" s="257"/>
      <c r="F46" s="257"/>
      <c r="G46" s="247"/>
      <c r="H46" s="257"/>
      <c r="I46" s="268"/>
      <c r="J46" s="114" t="s">
        <v>151</v>
      </c>
      <c r="K46" s="120"/>
      <c r="L46" s="261" t="str">
        <f>UPPER(IF(OR(K46="a",K46="as"),J42,IF(OR(K46="b",K46="bs"),J50,)))</f>
        <v/>
      </c>
      <c r="M46" s="262"/>
      <c r="N46" s="252"/>
      <c r="O46" s="264"/>
      <c r="P46" s="252"/>
      <c r="Q46" s="1115"/>
      <c r="R46" s="109"/>
      <c r="V46" s="15"/>
    </row>
    <row r="47" spans="1:22" s="33" customFormat="1" ht="9.6" customHeight="1">
      <c r="A47" s="512">
        <v>11</v>
      </c>
      <c r="B47" s="101" t="str">
        <f>IF($D47="","",VLOOKUP($D47,'m dvojice žrebna lista '!$A$7:$BO$36,48))</f>
        <v/>
      </c>
      <c r="C47" s="361" t="str">
        <f>IF($D47="","",VLOOKUP($D47,'m dvojice žrebna lista '!$A$7:$BK$36,2))</f>
        <v/>
      </c>
      <c r="D47" s="102"/>
      <c r="E47" s="118" t="str">
        <f>UPPER(IF($D47="","",VLOOKUP($D47,'m dvojice žrebna lista '!$A$7:$AV$36,3)))</f>
        <v/>
      </c>
      <c r="F47" s="118" t="str">
        <f>IF($D47="","",VLOOKUP($D47,'m dvojice žrebna lista '!$A$7:$BK$36,4))</f>
        <v/>
      </c>
      <c r="G47" s="250"/>
      <c r="H47" s="118" t="str">
        <f>IF($D47="","",VLOOKUP($D47,'m dvojice žrebna lista '!$A$7:$BK$36,5))</f>
        <v/>
      </c>
      <c r="I47" s="251"/>
      <c r="J47" s="252"/>
      <c r="K47" s="264"/>
      <c r="L47" s="252"/>
      <c r="M47" s="264"/>
      <c r="N47" s="265"/>
      <c r="O47" s="264"/>
      <c r="P47" s="252"/>
      <c r="Q47" s="1115"/>
      <c r="R47" s="109"/>
      <c r="V47" s="15"/>
    </row>
    <row r="48" spans="1:22" s="33" customFormat="1" ht="9.6" customHeight="1">
      <c r="A48" s="511"/>
      <c r="B48" s="254"/>
      <c r="C48" s="363" t="str">
        <f>IF($D47="","",VLOOKUP($D47,'m dvojice žrebna lista '!$A$7:$BK$36,18))</f>
        <v/>
      </c>
      <c r="D48" s="268" t="str">
        <f>IF(D47="","",D47)</f>
        <v/>
      </c>
      <c r="E48" s="118" t="str">
        <f>UPPER(IF($D47="","",VLOOKUP($D47,'m dvojice žrebna lista '!$A$7:$AV$36,19)))</f>
        <v/>
      </c>
      <c r="F48" s="118" t="str">
        <f>UPPER(IF($D47="","",VLOOKUP($D47,'m dvojice žrebna lista '!$A$7:$AV$36,20)))</f>
        <v/>
      </c>
      <c r="G48" s="250"/>
      <c r="H48" s="118" t="str">
        <f>UPPER(IF($D47="","",VLOOKUP($D47,'m dvojice žrebna lista '!$A$7:$AV$36,21)))</f>
        <v/>
      </c>
      <c r="I48" s="255"/>
      <c r="J48" s="256" t="str">
        <f>IF(I48="a",E47,IF(I48="b",E49,""))</f>
        <v/>
      </c>
      <c r="K48" s="264"/>
      <c r="L48" s="252"/>
      <c r="M48" s="264"/>
      <c r="N48" s="252"/>
      <c r="O48" s="264"/>
      <c r="P48" s="252"/>
      <c r="Q48" s="1115"/>
      <c r="R48" s="109"/>
      <c r="V48" s="15"/>
    </row>
    <row r="49" spans="1:22" s="33" customFormat="1" ht="9.6" customHeight="1">
      <c r="A49" s="511"/>
      <c r="B49" s="111"/>
      <c r="C49" s="362"/>
      <c r="D49" s="111"/>
      <c r="E49" s="257"/>
      <c r="F49" s="257"/>
      <c r="G49" s="247"/>
      <c r="H49" s="257"/>
      <c r="I49" s="258"/>
      <c r="J49" s="259" t="str">
        <f>UPPER(IF(OR(I50="a",I50="as"),E47,IF(OR(I50="b",I50="bs"),E51,)))</f>
        <v/>
      </c>
      <c r="K49" s="269"/>
      <c r="L49" s="252"/>
      <c r="M49" s="264"/>
      <c r="N49" s="252"/>
      <c r="O49" s="264"/>
      <c r="P49" s="252"/>
      <c r="Q49" s="1115"/>
      <c r="R49" s="109"/>
      <c r="V49" s="15"/>
    </row>
    <row r="50" spans="1:22" s="33" customFormat="1" ht="9.6" customHeight="1">
      <c r="A50" s="511"/>
      <c r="B50" s="111"/>
      <c r="C50" s="362"/>
      <c r="D50" s="111"/>
      <c r="E50" s="257"/>
      <c r="F50" s="257"/>
      <c r="G50" s="247"/>
      <c r="H50" s="114" t="s">
        <v>151</v>
      </c>
      <c r="I50" s="120"/>
      <c r="J50" s="261" t="str">
        <f>UPPER(IF(OR(I50="a",I50="as"),E48,IF(OR(I50="b",I50="bs"),E52,)))</f>
        <v/>
      </c>
      <c r="K50" s="255"/>
      <c r="L50" s="252"/>
      <c r="M50" s="264"/>
      <c r="N50" s="252"/>
      <c r="O50" s="264"/>
      <c r="P50" s="252"/>
      <c r="Q50" s="1115"/>
      <c r="R50" s="109"/>
      <c r="V50" s="274"/>
    </row>
    <row r="51" spans="1:22" s="33" customFormat="1" ht="9.6" customHeight="1">
      <c r="A51" s="512">
        <v>12</v>
      </c>
      <c r="B51" s="118" t="str">
        <f>IF($D51="","",VLOOKUP($D51,'m dvojice žrebna lista '!$A$7:$BO$36,48))</f>
        <v/>
      </c>
      <c r="C51" s="611" t="str">
        <f>IF($D51="","",VLOOKUP($D51,'m dvojice žrebna lista '!$A$7:$BK$36,2))</f>
        <v/>
      </c>
      <c r="D51" s="102"/>
      <c r="E51" s="118" t="str">
        <f>UPPER(IF($D51="","",VLOOKUP($D51,'m dvojice žrebna lista '!$A$7:$AV$36,3)))</f>
        <v/>
      </c>
      <c r="F51" s="118" t="str">
        <f>IF($D51="","",VLOOKUP($D51,'m dvojice žrebna lista '!$A$7:$BK$36,4))</f>
        <v/>
      </c>
      <c r="G51" s="250"/>
      <c r="H51" s="118" t="str">
        <f>IF($D51="","",VLOOKUP($D51,'m dvojice žrebna lista '!$A$7:$BK$36,5))</f>
        <v/>
      </c>
      <c r="I51" s="263"/>
      <c r="J51" s="252"/>
      <c r="K51" s="253"/>
      <c r="L51" s="265"/>
      <c r="M51" s="269"/>
      <c r="N51" s="252"/>
      <c r="O51" s="264"/>
      <c r="P51" s="252"/>
      <c r="Q51" s="1120"/>
      <c r="R51" s="109"/>
      <c r="V51" s="274"/>
    </row>
    <row r="52" spans="1:22" s="33" customFormat="1" ht="9.6" customHeight="1">
      <c r="A52" s="511"/>
      <c r="B52" s="254"/>
      <c r="C52" s="569" t="str">
        <f>IF($D51="","",VLOOKUP($D51,'m dvojice žrebna lista '!$A$7:$BK$36,18))</f>
        <v/>
      </c>
      <c r="D52" s="268" t="str">
        <f>IF(D51="","",D51)</f>
        <v/>
      </c>
      <c r="E52" s="118" t="str">
        <f>UPPER(IF($D51="","",VLOOKUP($D51,'m dvojice žrebna lista '!$A$7:$AV$36,19)))</f>
        <v/>
      </c>
      <c r="F52" s="118" t="str">
        <f>UPPER(IF($D51="","",VLOOKUP($D51,'m dvojice žrebna lista '!$A$7:$AV$36,20)))</f>
        <v/>
      </c>
      <c r="G52" s="250"/>
      <c r="H52" s="118" t="str">
        <f>UPPER(IF($D51="","",VLOOKUP($D51,'m dvojice žrebna lista '!$A$7:$AV$36,21)))</f>
        <v/>
      </c>
      <c r="I52" s="255"/>
      <c r="J52" s="252"/>
      <c r="K52" s="253"/>
      <c r="L52" s="266"/>
      <c r="M52" s="270"/>
      <c r="N52" s="252"/>
      <c r="O52" s="264"/>
      <c r="P52" s="252"/>
      <c r="Q52" s="1120"/>
      <c r="R52" s="109"/>
      <c r="V52" s="274"/>
    </row>
    <row r="53" spans="1:22" s="33" customFormat="1" ht="9.6" customHeight="1">
      <c r="A53" s="511"/>
      <c r="B53" s="111"/>
      <c r="C53" s="362"/>
      <c r="D53" s="111"/>
      <c r="E53" s="257"/>
      <c r="F53" s="257"/>
      <c r="G53" s="247"/>
      <c r="H53" s="257"/>
      <c r="I53" s="268"/>
      <c r="J53" s="252"/>
      <c r="K53" s="253"/>
      <c r="L53" s="252"/>
      <c r="M53" s="258"/>
      <c r="N53" s="259" t="str">
        <f>UPPER(IF(OR(M54="a",M54="as"),L45,IF(OR(M54="b",M54="bs"),L61,)))</f>
        <v/>
      </c>
      <c r="O53" s="264"/>
      <c r="P53" s="252"/>
      <c r="Q53" s="1120"/>
      <c r="R53" s="109"/>
      <c r="V53" s="274"/>
    </row>
    <row r="54" spans="1:22" s="33" customFormat="1" ht="9.6" customHeight="1">
      <c r="A54" s="511"/>
      <c r="B54" s="111"/>
      <c r="C54" s="362"/>
      <c r="D54" s="111"/>
      <c r="E54" s="257"/>
      <c r="F54" s="257"/>
      <c r="G54" s="247"/>
      <c r="H54" s="257"/>
      <c r="I54" s="268"/>
      <c r="J54" s="252"/>
      <c r="K54" s="253"/>
      <c r="L54" s="114" t="s">
        <v>151</v>
      </c>
      <c r="M54" s="120"/>
      <c r="N54" s="261" t="str">
        <f>UPPER(IF(OR(M54="a",M54="as"),L46,IF(OR(M54="b",M54="bs"),L62,)))</f>
        <v/>
      </c>
      <c r="O54" s="255"/>
      <c r="P54" s="252"/>
      <c r="Q54" s="1120"/>
      <c r="R54" s="109"/>
      <c r="V54" s="274"/>
    </row>
    <row r="55" spans="1:22" s="33" customFormat="1" ht="9.6" customHeight="1">
      <c r="A55" s="512">
        <v>13</v>
      </c>
      <c r="B55" s="101" t="str">
        <f>IF($D55="","",VLOOKUP($D55,'m dvojice žrebna lista '!$A$7:$BO$36,48))</f>
        <v/>
      </c>
      <c r="C55" s="361" t="str">
        <f>IF($D55="","",VLOOKUP($D55,'m dvojice žrebna lista '!$A$7:$BK$36,2))</f>
        <v/>
      </c>
      <c r="D55" s="102"/>
      <c r="E55" s="118" t="str">
        <f>UPPER(IF($D55="","",VLOOKUP($D55,'m dvojice žrebna lista '!$A$7:$AV$36,3)))</f>
        <v/>
      </c>
      <c r="F55" s="118" t="str">
        <f>IF($D55="","",VLOOKUP($D55,'m dvojice žrebna lista '!$A$7:$BK$36,4))</f>
        <v/>
      </c>
      <c r="G55" s="250"/>
      <c r="H55" s="118" t="str">
        <f>IF($D55="","",VLOOKUP($D55,'m dvojice žrebna lista '!$A$7:$BK$36,5))</f>
        <v/>
      </c>
      <c r="I55" s="251"/>
      <c r="J55" s="252"/>
      <c r="K55" s="253"/>
      <c r="L55" s="252"/>
      <c r="M55" s="264"/>
      <c r="N55" s="252"/>
      <c r="O55" s="253"/>
      <c r="P55" s="252"/>
      <c r="Q55" s="1120"/>
      <c r="R55" s="109"/>
      <c r="V55" s="274"/>
    </row>
    <row r="56" spans="1:22" s="33" customFormat="1" ht="9.6" customHeight="1">
      <c r="A56" s="511"/>
      <c r="B56" s="254"/>
      <c r="C56" s="363" t="str">
        <f>IF($D55="","",VLOOKUP($D55,'m dvojice žrebna lista '!$A$7:$BK$36,18))</f>
        <v/>
      </c>
      <c r="D56" s="268" t="str">
        <f>IF(D55="","",D55)</f>
        <v/>
      </c>
      <c r="E56" s="118" t="str">
        <f>UPPER(IF($D55="","",VLOOKUP($D55,'m dvojice žrebna lista '!$A$7:$AV$36,19)))</f>
        <v/>
      </c>
      <c r="F56" s="118" t="str">
        <f>UPPER(IF($D55="","",VLOOKUP($D55,'m dvojice žrebna lista '!$A$7:$AV$36,20)))</f>
        <v/>
      </c>
      <c r="G56" s="250"/>
      <c r="H56" s="118" t="str">
        <f>UPPER(IF($D55="","",VLOOKUP($D55,'m dvojice žrebna lista '!$A$7:$AV$36,21)))</f>
        <v/>
      </c>
      <c r="I56" s="255"/>
      <c r="J56" s="256" t="str">
        <f>IF(I56="a",E55,IF(I56="b",E57,""))</f>
        <v/>
      </c>
      <c r="K56" s="253"/>
      <c r="L56" s="252"/>
      <c r="M56" s="264"/>
      <c r="N56" s="252"/>
      <c r="O56" s="253"/>
      <c r="P56" s="252"/>
      <c r="Q56" s="1120"/>
      <c r="R56" s="109"/>
      <c r="V56" s="274"/>
    </row>
    <row r="57" spans="1:22" s="33" customFormat="1" ht="9.6" customHeight="1">
      <c r="A57" s="511"/>
      <c r="B57" s="111"/>
      <c r="C57" s="362"/>
      <c r="D57" s="119"/>
      <c r="E57" s="257"/>
      <c r="F57" s="257"/>
      <c r="G57" s="247"/>
      <c r="H57" s="257"/>
      <c r="I57" s="258"/>
      <c r="J57" s="259" t="str">
        <f>UPPER(IF(OR(I58="a",I58="as"),E55,IF(OR(I58="b",I58="bs"),E59,)))</f>
        <v/>
      </c>
      <c r="K57" s="260"/>
      <c r="L57" s="252"/>
      <c r="M57" s="264"/>
      <c r="N57" s="252"/>
      <c r="O57" s="253"/>
      <c r="P57" s="252"/>
      <c r="Q57" s="1120"/>
      <c r="R57" s="109"/>
      <c r="V57" s="274"/>
    </row>
    <row r="58" spans="1:22" s="33" customFormat="1" ht="9.6" customHeight="1">
      <c r="A58" s="511"/>
      <c r="B58" s="111"/>
      <c r="C58" s="362"/>
      <c r="D58" s="119"/>
      <c r="E58" s="257"/>
      <c r="F58" s="257"/>
      <c r="G58" s="247"/>
      <c r="H58" s="114" t="s">
        <v>151</v>
      </c>
      <c r="I58" s="120"/>
      <c r="J58" s="261" t="str">
        <f>UPPER(IF(OR(I58="a",I58="as"),E56,IF(OR(I58="b",I58="bs"),E60,)))</f>
        <v/>
      </c>
      <c r="K58" s="262"/>
      <c r="L58" s="252"/>
      <c r="M58" s="264"/>
      <c r="N58" s="252"/>
      <c r="O58" s="253"/>
      <c r="P58" s="252"/>
      <c r="Q58" s="1120"/>
      <c r="R58" s="109"/>
      <c r="V58" s="274"/>
    </row>
    <row r="59" spans="1:22" s="33" customFormat="1" ht="9.6" customHeight="1">
      <c r="A59" s="511">
        <v>14</v>
      </c>
      <c r="B59" s="101" t="str">
        <f>IF($D59="","",VLOOKUP($D59,'m dvojice žrebna lista '!$A$7:$BO$36,48))</f>
        <v/>
      </c>
      <c r="C59" s="361" t="str">
        <f>IF($D59="","",VLOOKUP($D59,'m dvojice žrebna lista '!$A$7:$BK$36,2))</f>
        <v/>
      </c>
      <c r="D59" s="102"/>
      <c r="E59" s="118" t="str">
        <f>UPPER(IF($D59="","",VLOOKUP($D59,'m dvojice žrebna lista '!$A$7:$AV$36,3)))</f>
        <v/>
      </c>
      <c r="F59" s="118" t="str">
        <f>IF($D59="","",VLOOKUP($D59,'m dvojice žrebna lista '!$A$7:$BK$36,4))</f>
        <v/>
      </c>
      <c r="G59" s="250"/>
      <c r="H59" s="118" t="str">
        <f>IF($D59="","",VLOOKUP($D59,'m dvojice žrebna lista '!$A$7:$BK$36,5))</f>
        <v/>
      </c>
      <c r="I59" s="263"/>
      <c r="J59" s="252"/>
      <c r="K59" s="264"/>
      <c r="L59" s="265"/>
      <c r="M59" s="269"/>
      <c r="N59" s="252"/>
      <c r="O59" s="253"/>
      <c r="P59" s="252"/>
      <c r="Q59" s="106"/>
      <c r="R59" s="109"/>
      <c r="V59" s="274"/>
    </row>
    <row r="60" spans="1:22" s="33" customFormat="1" ht="9.6" customHeight="1">
      <c r="A60" s="511"/>
      <c r="B60" s="254"/>
      <c r="C60" s="363" t="str">
        <f>IF($D59="","",VLOOKUP($D59,'m dvojice žrebna lista '!$A$7:$BK$36,18))</f>
        <v/>
      </c>
      <c r="D60" s="268" t="str">
        <f>IF(D59="","",D59)</f>
        <v/>
      </c>
      <c r="E60" s="118" t="str">
        <f>UPPER(IF($D59="","",VLOOKUP($D59,'m dvojice žrebna lista '!$A$7:$AV$36,19)))</f>
        <v/>
      </c>
      <c r="F60" s="118" t="str">
        <f>UPPER(IF($D59="","",VLOOKUP($D59,'m dvojice žrebna lista '!$A$7:$AV$36,20)))</f>
        <v/>
      </c>
      <c r="G60" s="250"/>
      <c r="H60" s="118" t="str">
        <f>UPPER(IF($D59="","",VLOOKUP($D59,'m dvojice žrebna lista '!$A$7:$AV$36,21)))</f>
        <v/>
      </c>
      <c r="I60" s="255"/>
      <c r="J60" s="252"/>
      <c r="K60" s="264"/>
      <c r="L60" s="266"/>
      <c r="M60" s="270"/>
      <c r="N60" s="252"/>
      <c r="O60" s="253"/>
      <c r="P60" s="252"/>
      <c r="Q60" s="106"/>
      <c r="R60" s="109"/>
      <c r="V60" s="274"/>
    </row>
    <row r="61" spans="1:22" s="33" customFormat="1" ht="9.6" customHeight="1">
      <c r="A61" s="511"/>
      <c r="B61" s="111"/>
      <c r="C61" s="362"/>
      <c r="D61" s="119"/>
      <c r="E61" s="257"/>
      <c r="F61" s="257"/>
      <c r="G61" s="247"/>
      <c r="H61" s="257"/>
      <c r="I61" s="268"/>
      <c r="J61" s="252"/>
      <c r="K61" s="258"/>
      <c r="L61" s="259" t="str">
        <f>UPPER(IF(OR(K62="a",K62="as"),J57,IF(OR(K62="b",K62="bs"),J65,)))</f>
        <v/>
      </c>
      <c r="M61" s="264"/>
      <c r="N61" s="252"/>
      <c r="O61" s="253"/>
      <c r="P61" s="1676" t="s">
        <v>356</v>
      </c>
      <c r="Q61" s="1676"/>
      <c r="R61" s="109"/>
      <c r="V61" s="274"/>
    </row>
    <row r="62" spans="1:22" s="33" customFormat="1" ht="9.6" customHeight="1">
      <c r="A62" s="511"/>
      <c r="B62" s="111"/>
      <c r="C62" s="362"/>
      <c r="D62" s="119"/>
      <c r="E62" s="257"/>
      <c r="F62" s="257"/>
      <c r="G62" s="247"/>
      <c r="H62" s="257"/>
      <c r="I62" s="268"/>
      <c r="J62" s="114" t="s">
        <v>151</v>
      </c>
      <c r="K62" s="120"/>
      <c r="L62" s="261" t="str">
        <f>UPPER(IF(OR(K62="a",K62="as"),J58,IF(OR(K62="b",K62="bs"),J66,)))</f>
        <v/>
      </c>
      <c r="M62" s="255"/>
      <c r="N62" s="252"/>
      <c r="O62" s="253"/>
      <c r="P62" s="1676"/>
      <c r="Q62" s="1676"/>
      <c r="R62" s="109"/>
      <c r="V62" s="274"/>
    </row>
    <row r="63" spans="1:22" s="33" customFormat="1" ht="9.6" customHeight="1">
      <c r="A63" s="512">
        <v>15</v>
      </c>
      <c r="B63" s="101" t="str">
        <f>IF($D63="","",VLOOKUP($D63,'m dvojice žrebna lista '!$A$7:$BO$36,48))</f>
        <v/>
      </c>
      <c r="C63" s="361" t="str">
        <f>IF($D63="","",VLOOKUP($D63,'m dvojice žrebna lista '!$A$7:$BK$36,2))</f>
        <v/>
      </c>
      <c r="D63" s="1591"/>
      <c r="E63" s="118" t="s">
        <v>489</v>
      </c>
      <c r="F63" s="118"/>
      <c r="G63" s="250"/>
      <c r="H63" s="118"/>
      <c r="I63" s="251"/>
      <c r="J63" s="252"/>
      <c r="K63" s="264"/>
      <c r="L63" s="252"/>
      <c r="M63" s="253"/>
      <c r="N63" s="265"/>
      <c r="O63" s="253"/>
      <c r="P63" s="1128" t="s">
        <v>347</v>
      </c>
      <c r="Q63" s="874">
        <v>1</v>
      </c>
      <c r="R63" s="109"/>
      <c r="V63" s="274"/>
    </row>
    <row r="64" spans="1:22" s="33" customFormat="1" ht="9.6" customHeight="1">
      <c r="A64" s="511"/>
      <c r="B64" s="254"/>
      <c r="C64" s="363" t="str">
        <f>IF($D63="","",VLOOKUP($D63,'m dvojice žrebna lista '!$A$7:$BK$36,18))</f>
        <v/>
      </c>
      <c r="D64" s="268"/>
      <c r="E64" s="118"/>
      <c r="F64" s="118"/>
      <c r="G64" s="250"/>
      <c r="H64" s="118"/>
      <c r="I64" s="255"/>
      <c r="J64" s="256" t="str">
        <f>IF(I64="a",E63,IF(I64="b",E65,""))</f>
        <v/>
      </c>
      <c r="K64" s="264"/>
      <c r="L64" s="252"/>
      <c r="M64" s="253"/>
      <c r="N64" s="252"/>
      <c r="O64" s="253"/>
      <c r="P64" s="840" t="s">
        <v>201</v>
      </c>
      <c r="Q64" s="1611">
        <v>480</v>
      </c>
      <c r="R64" s="109"/>
      <c r="V64" s="274"/>
    </row>
    <row r="65" spans="1:22" s="33" customFormat="1" ht="9.6" customHeight="1">
      <c r="A65" s="511"/>
      <c r="B65" s="111"/>
      <c r="C65" s="362"/>
      <c r="D65" s="111"/>
      <c r="E65" s="275"/>
      <c r="F65" s="275"/>
      <c r="G65" s="276"/>
      <c r="H65" s="275"/>
      <c r="I65" s="258"/>
      <c r="J65" s="259" t="str">
        <f>UPPER(IF(OR(I66="a",I66="as"),E63,IF(OR(I66="b",I66="bs"),E67,)))</f>
        <v/>
      </c>
      <c r="K65" s="269"/>
      <c r="L65" s="252"/>
      <c r="M65" s="253"/>
      <c r="N65" s="252"/>
      <c r="O65" s="253"/>
      <c r="P65" s="620" t="s">
        <v>202</v>
      </c>
      <c r="Q65" s="1612">
        <v>360</v>
      </c>
      <c r="R65" s="109"/>
      <c r="V65" s="274"/>
    </row>
    <row r="66" spans="1:22" s="33" customFormat="1" ht="9.6" customHeight="1">
      <c r="A66" s="511"/>
      <c r="B66" s="111"/>
      <c r="C66" s="362"/>
      <c r="D66" s="111"/>
      <c r="E66" s="252"/>
      <c r="F66" s="252"/>
      <c r="G66" s="247"/>
      <c r="H66" s="114" t="s">
        <v>151</v>
      </c>
      <c r="I66" s="120" t="s">
        <v>490</v>
      </c>
      <c r="J66" s="261" t="str">
        <f>UPPER(IF(OR(I66="a",I66="as"),E64,IF(OR(I66="b",I66="bs"),E68,)))</f>
        <v/>
      </c>
      <c r="K66" s="255"/>
      <c r="L66" s="252"/>
      <c r="M66" s="253"/>
      <c r="N66" s="252"/>
      <c r="O66" s="253"/>
      <c r="P66" s="620" t="s">
        <v>344</v>
      </c>
      <c r="Q66" s="1612">
        <v>240</v>
      </c>
      <c r="R66" s="109"/>
      <c r="V66" s="274"/>
    </row>
    <row r="67" spans="1:22" s="33" customFormat="1" ht="9.6" customHeight="1">
      <c r="A67" s="513">
        <v>16</v>
      </c>
      <c r="B67" s="1583" t="str">
        <f>IF($D67="","",VLOOKUP($D67,'m dvojice žrebna lista '!$A$7:$BO$36,48))</f>
        <v/>
      </c>
      <c r="C67" s="1583" t="str">
        <f>IF($D67="","",VLOOKUP($D67,'m dvojice žrebna lista '!$A$7:$BK$36,2))</f>
        <v/>
      </c>
      <c r="D67" s="1585"/>
      <c r="E67" s="1583" t="str">
        <f>UPPER(IF($D67="","",VLOOKUP($D67,'m dvojice žrebna lista '!$A$7:$AV$36,3)))</f>
        <v/>
      </c>
      <c r="F67" s="1583" t="str">
        <f>IF($D67="","",VLOOKUP($D67,'m dvojice žrebna lista '!$A$7:$BK$36,4))</f>
        <v/>
      </c>
      <c r="G67" s="250"/>
      <c r="H67" s="1583" t="str">
        <f>IF($D67="","",VLOOKUP($D67,'m dvojice žrebna lista '!$A$7:$BK$36,5))</f>
        <v/>
      </c>
      <c r="I67" s="1613"/>
      <c r="J67" s="252"/>
      <c r="K67" s="253"/>
      <c r="L67" s="265"/>
      <c r="M67" s="260"/>
      <c r="N67" s="252"/>
      <c r="O67" s="253"/>
      <c r="P67" s="620" t="s">
        <v>343</v>
      </c>
      <c r="Q67" s="1612">
        <v>120</v>
      </c>
      <c r="R67" s="109"/>
      <c r="V67" s="274"/>
    </row>
    <row r="68" spans="1:22" s="33" customFormat="1" ht="9.6" customHeight="1">
      <c r="A68" s="511"/>
      <c r="B68" s="1614"/>
      <c r="C68" s="1602" t="str">
        <f>IF($D67="","",VLOOKUP($D67,'m dvojice žrebna lista '!$A$7:$BK$36,18))</f>
        <v/>
      </c>
      <c r="D68" s="1589" t="str">
        <f>IF(D67="","",D67)</f>
        <v/>
      </c>
      <c r="E68" s="1583" t="str">
        <f>UPPER(IF($D67="","",VLOOKUP($D67,'m dvojice žrebna lista '!$A$7:$AV$36,19)))</f>
        <v/>
      </c>
      <c r="F68" s="1583" t="str">
        <f>UPPER(IF($D67="","",VLOOKUP($D67,'m dvojice žrebna lista '!$A$7:$AV$36,20)))</f>
        <v/>
      </c>
      <c r="G68" s="250"/>
      <c r="H68" s="1583" t="str">
        <f>UPPER(IF($D67="","",VLOOKUP($D67,'m dvojice žrebna lista '!$A$7:$AV$36,21)))</f>
        <v/>
      </c>
      <c r="I68" s="1590"/>
      <c r="J68" s="252"/>
      <c r="K68" s="253"/>
      <c r="L68" s="266"/>
      <c r="M68" s="267"/>
      <c r="N68" s="252"/>
      <c r="O68" s="253"/>
      <c r="P68" s="620" t="s">
        <v>342</v>
      </c>
      <c r="Q68" s="1612">
        <v>60</v>
      </c>
      <c r="R68" s="109"/>
      <c r="V68" s="274"/>
    </row>
    <row r="69" spans="1:22" s="33" customFormat="1" ht="9" customHeight="1">
      <c r="A69" s="277"/>
      <c r="B69" s="278"/>
      <c r="C69" s="278"/>
      <c r="D69" s="279"/>
      <c r="E69" s="280"/>
      <c r="F69" s="280"/>
      <c r="G69" s="98"/>
      <c r="H69" s="280"/>
      <c r="I69" s="281"/>
      <c r="J69" s="107"/>
      <c r="K69" s="108"/>
      <c r="L69" s="107"/>
      <c r="M69" s="108"/>
      <c r="N69" s="107"/>
      <c r="O69" s="108"/>
      <c r="P69" s="911" t="s">
        <v>491</v>
      </c>
      <c r="Q69" s="1615" t="s">
        <v>492</v>
      </c>
      <c r="R69" s="109"/>
      <c r="V69" s="274"/>
    </row>
    <row r="70" spans="1:22" s="2" customFormat="1" ht="6" customHeight="1">
      <c r="A70" s="277"/>
      <c r="B70" s="278"/>
      <c r="C70" s="278"/>
      <c r="D70" s="279"/>
      <c r="E70" s="280"/>
      <c r="F70" s="280"/>
      <c r="G70" s="282"/>
      <c r="H70" s="280"/>
      <c r="I70" s="281"/>
      <c r="J70" s="107"/>
      <c r="K70" s="108"/>
      <c r="L70" s="129"/>
      <c r="M70" s="130"/>
      <c r="N70" s="129"/>
      <c r="O70" s="130"/>
      <c r="P70" s="129"/>
      <c r="Q70" s="130"/>
      <c r="R70" s="131"/>
      <c r="V70" s="54"/>
    </row>
    <row r="71" spans="1:22" s="15" customFormat="1" ht="10.5" customHeight="1">
      <c r="A71" s="453" t="s">
        <v>88</v>
      </c>
      <c r="B71" s="454"/>
      <c r="C71" s="455"/>
      <c r="D71" s="456" t="s">
        <v>2</v>
      </c>
      <c r="E71" s="457" t="s">
        <v>89</v>
      </c>
      <c r="F71" s="457"/>
      <c r="G71" s="457"/>
      <c r="H71" s="459" t="s">
        <v>177</v>
      </c>
      <c r="I71" s="456" t="s">
        <v>2</v>
      </c>
      <c r="J71" s="457" t="s">
        <v>175</v>
      </c>
      <c r="K71" s="460"/>
      <c r="L71" s="461" t="s">
        <v>90</v>
      </c>
      <c r="M71" s="460"/>
      <c r="N71" s="1616" t="s">
        <v>92</v>
      </c>
      <c r="O71" s="1677"/>
      <c r="P71" s="1703"/>
      <c r="Q71" s="1703"/>
      <c r="R71" s="1703"/>
      <c r="S71" s="1678"/>
      <c r="V71" s="274"/>
    </row>
    <row r="72" spans="1:22" s="15" customFormat="1" ht="9" customHeight="1">
      <c r="A72" s="464" t="s">
        <v>68</v>
      </c>
      <c r="B72" s="465"/>
      <c r="C72" s="466"/>
      <c r="D72" s="1617" t="s">
        <v>3</v>
      </c>
      <c r="E72" s="468" t="str">
        <f>IF(C7&gt;0,IF(D7=1,E7,""))</f>
        <v/>
      </c>
      <c r="F72" s="465"/>
      <c r="G72" s="465"/>
      <c r="H72" s="820" t="str">
        <f>IF(E72="","",'m dvojice žrebna lista '!AR8)</f>
        <v/>
      </c>
      <c r="I72" s="475" t="s">
        <v>3</v>
      </c>
      <c r="J72" s="465"/>
      <c r="K72" s="470"/>
      <c r="L72" s="465"/>
      <c r="M72" s="1618"/>
      <c r="N72" s="472" t="s">
        <v>493</v>
      </c>
      <c r="O72" s="473"/>
      <c r="P72" s="473"/>
      <c r="Q72" s="1619"/>
      <c r="R72" s="1620"/>
      <c r="S72" s="1621"/>
      <c r="V72" s="274"/>
    </row>
    <row r="73" spans="1:22" s="15" customFormat="1" ht="9" customHeight="1">
      <c r="A73" s="1679"/>
      <c r="B73" s="1680"/>
      <c r="C73" s="1681"/>
      <c r="D73" s="467"/>
      <c r="E73" s="468" t="str">
        <f>IF(C7&gt;0,IF(D7=1,E8,""))</f>
        <v/>
      </c>
      <c r="F73" s="465"/>
      <c r="G73" s="465"/>
      <c r="H73" s="474"/>
      <c r="I73" s="475" t="s">
        <v>4</v>
      </c>
      <c r="J73" s="465"/>
      <c r="K73" s="470"/>
      <c r="L73" s="465"/>
      <c r="M73" s="1618"/>
      <c r="N73" s="1697"/>
      <c r="O73" s="1698"/>
      <c r="P73" s="1698"/>
      <c r="Q73" s="1698"/>
      <c r="R73" s="1698"/>
      <c r="S73" s="1699"/>
      <c r="V73" s="274"/>
    </row>
    <row r="74" spans="1:22" s="15" customFormat="1" ht="9" customHeight="1">
      <c r="A74" s="480"/>
      <c r="B74" s="481"/>
      <c r="C74" s="482"/>
      <c r="D74" s="1617" t="s">
        <v>4</v>
      </c>
      <c r="E74" s="468" t="str">
        <f>IF(C146&gt;0,IF(D146=2,E146,""))</f>
        <v/>
      </c>
      <c r="F74" s="465"/>
      <c r="G74" s="465"/>
      <c r="H74" s="820" t="str">
        <f>IF(E74="","",'m dvojice žrebna lista '!AR9)</f>
        <v/>
      </c>
      <c r="I74" s="475" t="s">
        <v>5</v>
      </c>
      <c r="J74" s="465"/>
      <c r="K74" s="470"/>
      <c r="L74" s="465"/>
      <c r="M74" s="1618"/>
      <c r="N74" s="472" t="s">
        <v>93</v>
      </c>
      <c r="O74" s="473"/>
      <c r="P74" s="473"/>
      <c r="Q74" s="1619"/>
      <c r="R74" s="1620"/>
      <c r="S74" s="1621"/>
      <c r="V74" s="274"/>
    </row>
    <row r="75" spans="1:22" s="15" customFormat="1" ht="9" customHeight="1">
      <c r="A75" s="483"/>
      <c r="B75" s="484"/>
      <c r="C75" s="466"/>
      <c r="D75" s="467"/>
      <c r="E75" s="468" t="str">
        <f>IF(C146&gt;0,IF(D146=2,E147,""))</f>
        <v/>
      </c>
      <c r="F75" s="465"/>
      <c r="G75" s="465"/>
      <c r="H75" s="474"/>
      <c r="I75" s="475" t="s">
        <v>6</v>
      </c>
      <c r="J75" s="465"/>
      <c r="K75" s="470"/>
      <c r="L75" s="465"/>
      <c r="M75" s="1618"/>
      <c r="N75" s="464"/>
      <c r="O75" s="1618"/>
      <c r="P75" s="498"/>
      <c r="Q75" s="1618"/>
      <c r="R75" s="630"/>
      <c r="S75" s="1622"/>
      <c r="V75" s="274"/>
    </row>
    <row r="76" spans="1:22" s="15" customFormat="1" ht="9" customHeight="1">
      <c r="A76" s="485"/>
      <c r="B76" s="486"/>
      <c r="C76" s="487"/>
      <c r="D76" s="1617" t="s">
        <v>5</v>
      </c>
      <c r="E76" s="468" t="str">
        <f>IF(AND(C39&gt;0,D39=3),E39,IF(AND(C114&gt;0,D114=3),E114,""))</f>
        <v/>
      </c>
      <c r="F76" s="465"/>
      <c r="G76" s="465"/>
      <c r="H76" s="820" t="str">
        <f>IF(E76="","",'m dvojice žrebna lista '!AR10)</f>
        <v/>
      </c>
      <c r="I76" s="475" t="s">
        <v>7</v>
      </c>
      <c r="J76" s="465"/>
      <c r="K76" s="470"/>
      <c r="L76" s="465"/>
      <c r="M76" s="1618"/>
      <c r="N76" s="490"/>
      <c r="O76" s="477"/>
      <c r="P76" s="478"/>
      <c r="Q76" s="477"/>
      <c r="R76" s="1623"/>
      <c r="S76" s="1624"/>
      <c r="V76" s="274"/>
    </row>
    <row r="77" spans="1:22" s="15" customFormat="1" ht="9" customHeight="1">
      <c r="A77" s="464"/>
      <c r="B77" s="465"/>
      <c r="C77" s="466"/>
      <c r="D77" s="467"/>
      <c r="E77" s="468" t="str">
        <f>IF(AND(C39&gt;0,D39=3),E40,IF(AND(C115&gt;0,D115=3),E115,""))</f>
        <v/>
      </c>
      <c r="F77" s="465"/>
      <c r="G77" s="465"/>
      <c r="H77" s="474"/>
      <c r="I77" s="475" t="s">
        <v>8</v>
      </c>
      <c r="J77" s="465"/>
      <c r="K77" s="470"/>
      <c r="L77" s="465"/>
      <c r="M77" s="1618"/>
      <c r="N77" s="1625" t="s">
        <v>122</v>
      </c>
      <c r="O77" s="1618"/>
      <c r="P77" s="498"/>
      <c r="Q77" s="1618"/>
      <c r="R77" s="630"/>
      <c r="S77" s="1622"/>
      <c r="V77" s="274"/>
    </row>
    <row r="78" spans="1:22" s="15" customFormat="1" ht="9" customHeight="1">
      <c r="A78" s="464"/>
      <c r="B78" s="465"/>
      <c r="C78" s="488"/>
      <c r="D78" s="1617" t="s">
        <v>6</v>
      </c>
      <c r="E78" s="468" t="str">
        <f>IF(AND(C39&gt;0,D39=4),E39,IF(AND(C114&gt;0,D114=4),E114,""))</f>
        <v/>
      </c>
      <c r="F78" s="465"/>
      <c r="G78" s="465"/>
      <c r="H78" s="820" t="str">
        <f>IF(E78="","",'m dvojice žrebna lista '!AR11)</f>
        <v/>
      </c>
      <c r="I78" s="475" t="s">
        <v>9</v>
      </c>
      <c r="J78" s="465"/>
      <c r="K78" s="470"/>
      <c r="L78" s="465"/>
      <c r="M78" s="1618"/>
      <c r="N78" s="464" t="s">
        <v>83</v>
      </c>
      <c r="O78" s="1618"/>
      <c r="P78" s="1700" t="e">
        <f>'[1]vnos podatkov'!$B$10</f>
        <v>#REF!</v>
      </c>
      <c r="Q78" s="1700"/>
      <c r="R78" s="1701"/>
      <c r="S78" s="1702"/>
      <c r="V78" s="274"/>
    </row>
    <row r="79" spans="1:22" s="15" customFormat="1" ht="9" customHeight="1">
      <c r="A79" s="490"/>
      <c r="B79" s="478"/>
      <c r="C79" s="491"/>
      <c r="D79" s="492"/>
      <c r="E79" s="476" t="str">
        <f>IF(AND(C39&gt;0,D39=4),E40,IF(AND(C114&gt;0,D114=4),E115,""))</f>
        <v/>
      </c>
      <c r="F79" s="478"/>
      <c r="G79" s="478"/>
      <c r="H79" s="493"/>
      <c r="I79" s="494" t="s">
        <v>10</v>
      </c>
      <c r="J79" s="478"/>
      <c r="K79" s="477"/>
      <c r="L79" s="478"/>
      <c r="M79" s="477"/>
      <c r="N79" s="490" t="s">
        <v>69</v>
      </c>
      <c r="O79" s="477"/>
      <c r="P79" s="1668" t="e">
        <f>'[1]vnos podatkov'!$E$10</f>
        <v>#REF!</v>
      </c>
      <c r="Q79" s="1668" t="e">
        <f>'[1]vnos podatkov'!$E$10</f>
        <v>#REF!</v>
      </c>
      <c r="R79" s="1698"/>
      <c r="S79" s="1699"/>
      <c r="V79" s="274"/>
    </row>
    <row r="80" spans="1:22" ht="21.75" customHeight="1">
      <c r="A80" s="148">
        <f>'vnos podatkov'!$A$6</f>
        <v>0</v>
      </c>
      <c r="B80" s="242"/>
      <c r="C80" s="90"/>
      <c r="D80" s="90"/>
      <c r="E80" s="90"/>
      <c r="F80" s="90"/>
      <c r="G80" s="90"/>
      <c r="H80" s="90"/>
      <c r="I80" s="243"/>
      <c r="J80" s="283" t="s">
        <v>390</v>
      </c>
      <c r="K80" s="243"/>
      <c r="L80" s="163"/>
      <c r="M80" s="243"/>
      <c r="N80" s="243"/>
      <c r="O80" s="243"/>
      <c r="P80" s="90"/>
      <c r="Q80" s="243"/>
      <c r="R80" s="90"/>
      <c r="S80" s="90"/>
    </row>
    <row r="81" spans="1:19">
      <c r="A81" s="941">
        <f>'vnos podatkov'!$A$8</f>
        <v>0</v>
      </c>
      <c r="B81" s="53">
        <f>'vnos podatkov'!$B$8</f>
        <v>0</v>
      </c>
      <c r="C81" s="895">
        <f>'vnos podatkov'!$C$8</f>
        <v>0</v>
      </c>
      <c r="D81" s="162"/>
      <c r="E81" s="64"/>
      <c r="F81" s="244"/>
      <c r="G81" s="64"/>
      <c r="H81" s="64"/>
      <c r="I81" s="89"/>
      <c r="J81" s="284" t="s">
        <v>171</v>
      </c>
      <c r="K81" s="163"/>
      <c r="L81" s="163"/>
      <c r="N81" s="64"/>
      <c r="O81" s="89"/>
      <c r="P81" s="64"/>
      <c r="R81" s="64"/>
      <c r="S81" s="64"/>
    </row>
    <row r="82" spans="1:19" ht="11.25" customHeight="1">
      <c r="A82" s="42" t="s">
        <v>388</v>
      </c>
      <c r="B82" s="189"/>
      <c r="C82" s="189"/>
      <c r="D82" s="42" t="s">
        <v>68</v>
      </c>
      <c r="E82" s="189"/>
      <c r="F82" s="42" t="s">
        <v>76</v>
      </c>
      <c r="G82" s="189"/>
      <c r="H82" s="189"/>
      <c r="I82" s="245"/>
      <c r="J82" s="42" t="s">
        <v>123</v>
      </c>
      <c r="K82" s="42"/>
      <c r="L82" s="41" t="s">
        <v>83</v>
      </c>
      <c r="M82" s="245"/>
      <c r="N82" s="153" t="s">
        <v>503</v>
      </c>
      <c r="O82" s="245"/>
      <c r="P82" s="1710" t="s">
        <v>69</v>
      </c>
      <c r="Q82" s="1693"/>
      <c r="R82" s="1693"/>
      <c r="S82" s="1693"/>
    </row>
    <row r="83" spans="1:19" ht="11.25" customHeight="1" thickBot="1">
      <c r="A83" s="1375">
        <f>'vnos podatkov'!$D$8</f>
        <v>0</v>
      </c>
      <c r="B83" s="1382"/>
      <c r="C83" s="1382"/>
      <c r="D83" s="1711">
        <f>'vnos podatkov'!$A$10</f>
        <v>0</v>
      </c>
      <c r="E83" s="1712">
        <f>'vnos podatkov'!$A$10</f>
        <v>0</v>
      </c>
      <c r="F83" s="1714">
        <f>'vnos podatkov'!$C$10</f>
        <v>0</v>
      </c>
      <c r="G83" s="1696"/>
      <c r="H83" s="1696"/>
      <c r="I83" s="1384"/>
      <c r="J83" s="1377" t="s">
        <v>3</v>
      </c>
      <c r="K83" s="1376"/>
      <c r="L83" s="1386">
        <f>'vnos podatkov'!$B$10</f>
        <v>0</v>
      </c>
      <c r="M83" s="1384"/>
      <c r="N83" s="1428">
        <f>COUNTIF(C7:C147,"&gt;0")/2</f>
        <v>0</v>
      </c>
      <c r="O83" s="1384"/>
      <c r="P83" s="1713">
        <f>'vnos podatkov'!$E$10</f>
        <v>0</v>
      </c>
      <c r="Q83" s="1694">
        <f>'vnos podatkov'!$E$10</f>
        <v>0</v>
      </c>
      <c r="R83" s="1694">
        <f>'vnos podatkov'!$E$10</f>
        <v>0</v>
      </c>
      <c r="S83" s="1694">
        <f>'vnos podatkov'!$E$10</f>
        <v>0</v>
      </c>
    </row>
    <row r="84" spans="1:19" ht="9.75" customHeight="1">
      <c r="A84" s="505"/>
      <c r="B84" s="506" t="s">
        <v>84</v>
      </c>
      <c r="C84" s="506" t="s">
        <v>126</v>
      </c>
      <c r="D84" s="506" t="s">
        <v>412</v>
      </c>
      <c r="E84" s="507" t="s">
        <v>71</v>
      </c>
      <c r="F84" s="507" t="s">
        <v>72</v>
      </c>
      <c r="G84" s="507"/>
      <c r="H84" s="507" t="s">
        <v>76</v>
      </c>
      <c r="I84" s="507"/>
      <c r="J84" s="506" t="s">
        <v>134</v>
      </c>
      <c r="K84" s="508"/>
      <c r="L84" s="506" t="s">
        <v>98</v>
      </c>
      <c r="M84" s="508"/>
      <c r="N84" s="506" t="s">
        <v>85</v>
      </c>
      <c r="O84" s="508"/>
      <c r="P84" s="506" t="s">
        <v>86</v>
      </c>
      <c r="Q84" s="468" t="s">
        <v>413</v>
      </c>
    </row>
    <row r="85" spans="1:19" ht="3.75" customHeight="1">
      <c r="A85" s="541"/>
      <c r="B85" s="56"/>
      <c r="C85" s="56"/>
      <c r="D85" s="56"/>
      <c r="E85" s="246"/>
      <c r="F85" s="246"/>
      <c r="G85" s="247"/>
      <c r="H85" s="246"/>
      <c r="I85" s="248"/>
      <c r="J85" s="56"/>
      <c r="K85" s="248"/>
      <c r="L85" s="56"/>
      <c r="M85" s="248"/>
      <c r="N85" s="56"/>
      <c r="O85" s="248"/>
      <c r="P85" s="56"/>
      <c r="Q85" s="249"/>
    </row>
    <row r="86" spans="1:19" ht="10.5" customHeight="1">
      <c r="A86" s="510">
        <v>17</v>
      </c>
      <c r="B86" s="118" t="str">
        <f>IF($D86="","",VLOOKUP($D86,'m dvojice žrebna lista '!$A$7:$BO$36,48))</f>
        <v/>
      </c>
      <c r="C86" s="1584" t="str">
        <f>IF($D86="","",VLOOKUP($D86,'m dvojice žrebna lista '!$A$7:$BK$36,2))</f>
        <v/>
      </c>
      <c r="D86" s="1585"/>
      <c r="E86" s="1583" t="str">
        <f>UPPER(IF($D86="","",VLOOKUP($D86,'m dvojice žrebna lista '!$A$7:$AV$36,3)))</f>
        <v/>
      </c>
      <c r="F86" s="1583" t="str">
        <f>IF($D86="","",VLOOKUP($D86,'m dvojice žrebna lista '!$A$7:$BK$36,4))</f>
        <v/>
      </c>
      <c r="G86" s="250"/>
      <c r="H86" s="1583" t="str">
        <f>IF($D86="","",VLOOKUP($D86,'m dvojice žrebna lista '!$A$7:$BK$36,5))</f>
        <v/>
      </c>
      <c r="I86" s="1586"/>
      <c r="J86" s="252"/>
      <c r="K86" s="253"/>
      <c r="L86" s="252"/>
      <c r="M86" s="253"/>
      <c r="N86" s="252"/>
      <c r="O86" s="253"/>
      <c r="P86" s="252"/>
      <c r="Q86" s="106"/>
    </row>
    <row r="87" spans="1:19" ht="9" customHeight="1">
      <c r="A87" s="511"/>
      <c r="B87" s="293"/>
      <c r="C87" s="1588" t="str">
        <f>IF($D86="","",VLOOKUP($D86,'m dvojice žrebna lista '!$A$7:$BK$36,18))</f>
        <v/>
      </c>
      <c r="D87" s="1589" t="str">
        <f>IF(D86="","",D86)</f>
        <v/>
      </c>
      <c r="E87" s="1583" t="str">
        <f>UPPER(IF($D86="","",VLOOKUP($D86,'m dvojice žrebna lista '!$A$7:$AV$36,19)))</f>
        <v/>
      </c>
      <c r="F87" s="1583" t="str">
        <f>UPPER(IF($D86="","",VLOOKUP($D86,'m dvojice žrebna lista '!$A$7:$AV$36,20)))</f>
        <v/>
      </c>
      <c r="G87" s="250"/>
      <c r="H87" s="1583" t="str">
        <f>UPPER(IF($D86="","",VLOOKUP($D86,'m dvojice žrebna lista '!$A$7:$AV$36,21)))</f>
        <v/>
      </c>
      <c r="I87" s="1590"/>
      <c r="J87" s="256" t="str">
        <f>IF(I87="a",E86,IF(I87="b",E88,""))</f>
        <v/>
      </c>
      <c r="K87" s="253"/>
      <c r="L87" s="252"/>
      <c r="M87" s="253"/>
      <c r="N87" s="252"/>
      <c r="O87" s="253"/>
      <c r="P87" s="252"/>
      <c r="Q87" s="106"/>
    </row>
    <row r="88" spans="1:19" ht="9" customHeight="1">
      <c r="A88" s="511"/>
      <c r="B88" s="111"/>
      <c r="C88" s="362"/>
      <c r="D88" s="111"/>
      <c r="E88" s="257"/>
      <c r="F88" s="257"/>
      <c r="G88" s="247"/>
      <c r="H88" s="257"/>
      <c r="I88" s="258"/>
      <c r="J88" s="259" t="str">
        <f>UPPER(IF(OR(I89="a",I89="as"),E86,IF(OR(I89="b",I89="bs"),E90,)))</f>
        <v/>
      </c>
      <c r="K88" s="260"/>
      <c r="L88" s="252"/>
      <c r="M88" s="253"/>
      <c r="N88" s="252"/>
      <c r="O88" s="253"/>
      <c r="P88" s="252"/>
      <c r="Q88" s="106"/>
    </row>
    <row r="89" spans="1:19" ht="9" customHeight="1">
      <c r="A89" s="511"/>
      <c r="B89" s="111"/>
      <c r="C89" s="362"/>
      <c r="D89" s="111"/>
      <c r="E89" s="257"/>
      <c r="F89" s="257"/>
      <c r="G89" s="247"/>
      <c r="H89" s="114" t="s">
        <v>151</v>
      </c>
      <c r="I89" s="120" t="s">
        <v>487</v>
      </c>
      <c r="J89" s="261" t="str">
        <f>UPPER(IF(OR(I89="a",I89="as"),E87,IF(OR(I89="b",I89="bs"),E91,)))</f>
        <v/>
      </c>
      <c r="K89" s="262"/>
      <c r="L89" s="252"/>
      <c r="M89" s="253"/>
      <c r="N89" s="252"/>
      <c r="O89" s="1704" t="s">
        <v>488</v>
      </c>
      <c r="P89" s="1701"/>
      <c r="Q89" s="1701"/>
    </row>
    <row r="90" spans="1:19" ht="9" customHeight="1">
      <c r="A90" s="511">
        <v>18</v>
      </c>
      <c r="B90" s="101" t="str">
        <f>IF($D90="","",VLOOKUP($D90,'m dvojice žrebna lista '!$A$7:$BO$36,48))</f>
        <v/>
      </c>
      <c r="C90" s="361" t="str">
        <f>IF($D90="","",VLOOKUP($D90,'m dvojice žrebna lista '!$A$7:$BK$36,2))</f>
        <v/>
      </c>
      <c r="D90" s="1591"/>
      <c r="E90" s="118" t="s">
        <v>489</v>
      </c>
      <c r="F90" s="118"/>
      <c r="G90" s="250"/>
      <c r="H90" s="118"/>
      <c r="I90" s="263"/>
      <c r="J90" s="252"/>
      <c r="K90" s="264"/>
      <c r="L90" s="265"/>
      <c r="M90" s="260"/>
      <c r="N90" s="252"/>
      <c r="O90" s="1701"/>
      <c r="P90" s="1701"/>
      <c r="Q90" s="1701"/>
      <c r="R90" s="109"/>
      <c r="S90" s="33"/>
    </row>
    <row r="91" spans="1:19" ht="9" customHeight="1">
      <c r="A91" s="511"/>
      <c r="B91" s="254"/>
      <c r="C91" s="363" t="str">
        <f>IF($D90="","",VLOOKUP($D90,'m dvojice žrebna lista '!$A$7:$BK$36,18))</f>
        <v/>
      </c>
      <c r="D91" s="268"/>
      <c r="E91" s="118"/>
      <c r="F91" s="118"/>
      <c r="G91" s="250"/>
      <c r="H91" s="118" t="str">
        <f>UPPER(IF($D90="","",VLOOKUP($D90,'m dvojice žrebna lista '!$A$7:$AV$36,21)))</f>
        <v/>
      </c>
      <c r="I91" s="255"/>
      <c r="J91" s="252"/>
      <c r="K91" s="264"/>
      <c r="L91" s="266"/>
      <c r="M91" s="267"/>
      <c r="N91" s="252"/>
      <c r="R91" s="109"/>
      <c r="S91" s="33"/>
    </row>
    <row r="92" spans="1:19" ht="9" customHeight="1">
      <c r="A92" s="511"/>
      <c r="B92" s="111"/>
      <c r="C92" s="362"/>
      <c r="D92" s="119"/>
      <c r="E92" s="257"/>
      <c r="F92" s="257"/>
      <c r="G92" s="247"/>
      <c r="H92" s="257"/>
      <c r="I92" s="268"/>
      <c r="J92" s="252"/>
      <c r="K92" s="258"/>
      <c r="L92" s="259" t="str">
        <f>UPPER(IF(OR(K93="a",K93="as"),J88,IF(OR(K93="b",K93="bs"),J96,)))</f>
        <v/>
      </c>
      <c r="M92" s="253"/>
      <c r="N92" s="252"/>
      <c r="O92" s="1705" t="str">
        <f>$P$37</f>
        <v/>
      </c>
      <c r="P92" s="1705"/>
      <c r="Q92" s="106"/>
      <c r="R92" s="109"/>
      <c r="S92" s="33"/>
    </row>
    <row r="93" spans="1:19" ht="9" customHeight="1">
      <c r="A93" s="511"/>
      <c r="B93" s="111"/>
      <c r="C93" s="362"/>
      <c r="D93" s="119"/>
      <c r="E93" s="257"/>
      <c r="F93" s="257"/>
      <c r="G93" s="247"/>
      <c r="H93" s="257"/>
      <c r="I93" s="268"/>
      <c r="J93" s="114" t="s">
        <v>151</v>
      </c>
      <c r="K93" s="120"/>
      <c r="L93" s="261" t="str">
        <f>UPPER(IF(OR(K93="a",K93="as"),J89,IF(OR(K93="b",K93="bs"),J97,)))</f>
        <v/>
      </c>
      <c r="M93" s="262"/>
      <c r="N93" s="252"/>
      <c r="O93" s="1706" t="str">
        <f>$P$38</f>
        <v/>
      </c>
      <c r="P93" s="1706"/>
      <c r="Q93" s="106"/>
      <c r="R93" s="109"/>
      <c r="S93" s="33"/>
    </row>
    <row r="94" spans="1:19" ht="9" customHeight="1">
      <c r="A94" s="512">
        <v>19</v>
      </c>
      <c r="B94" s="101" t="str">
        <f>IF($D94="","",VLOOKUP($D94,'m dvojice žrebna lista '!$A$7:$BO$36,48))</f>
        <v/>
      </c>
      <c r="C94" s="361" t="str">
        <f>IF($D94="","",VLOOKUP($D94,'m dvojice žrebna lista '!$A$7:$BK$36,2))</f>
        <v/>
      </c>
      <c r="D94" s="102"/>
      <c r="E94" s="118" t="str">
        <f>UPPER(IF($D94="","",VLOOKUP($D94,'m dvojice žrebna lista '!$A$7:$AV$36,3)))</f>
        <v/>
      </c>
      <c r="F94" s="118" t="str">
        <f>IF($D94="","",VLOOKUP($D94,'m dvojice žrebna lista '!$A$7:$BK$36,4))</f>
        <v/>
      </c>
      <c r="G94" s="250"/>
      <c r="H94" s="118" t="str">
        <f>IF($D94="","",VLOOKUP($D94,'m dvojice žrebna lista '!$A$7:$BK$36,5))</f>
        <v/>
      </c>
      <c r="I94" s="251"/>
      <c r="J94" s="252"/>
      <c r="K94" s="264"/>
      <c r="L94" s="252"/>
      <c r="M94" s="264"/>
      <c r="N94" s="265"/>
      <c r="O94" s="253"/>
      <c r="P94" s="1592"/>
      <c r="Q94" s="105" t="str">
        <f>UPPER(IF(OR(P95="a",P95="as"),$O$13,IF(OR(P95="b",P95="bs"),$O$17,)))</f>
        <v/>
      </c>
      <c r="R94" s="109"/>
      <c r="S94" s="33"/>
    </row>
    <row r="95" spans="1:19" ht="9" customHeight="1">
      <c r="A95" s="511"/>
      <c r="B95" s="254"/>
      <c r="C95" s="363" t="str">
        <f>IF($D94="","",VLOOKUP($D94,'m dvojice žrebna lista '!$A$7:$BK$36,18))</f>
        <v/>
      </c>
      <c r="D95" s="268" t="str">
        <f>IF(D94="","",D94)</f>
        <v/>
      </c>
      <c r="E95" s="118" t="str">
        <f>UPPER(IF($D94="","",VLOOKUP($D94,'m dvojice žrebna lista '!$A$7:$AV$36,19)))</f>
        <v/>
      </c>
      <c r="F95" s="118" t="str">
        <f>UPPER(IF($D94="","",VLOOKUP($D94,'m dvojice žrebna lista '!$A$7:$AV$36,20)))</f>
        <v/>
      </c>
      <c r="G95" s="250"/>
      <c r="H95" s="118" t="str">
        <f>UPPER(IF($D94="","",VLOOKUP($D94,'m dvojice žrebna lista '!$A$7:$AV$36,21)))</f>
        <v/>
      </c>
      <c r="I95" s="255"/>
      <c r="J95" s="256" t="str">
        <f>IF(I95="a",E94,IF(I95="b",E96,""))</f>
        <v/>
      </c>
      <c r="K95" s="264"/>
      <c r="L95" s="252"/>
      <c r="M95" s="264"/>
      <c r="N95" s="252"/>
      <c r="O95" s="114" t="s">
        <v>151</v>
      </c>
      <c r="P95" s="120">
        <f>P16</f>
        <v>0</v>
      </c>
      <c r="Q95" s="1593" t="str">
        <f>UPPER(IF(OR(P95="a",P95="as"),$O$14,IF(OR(P95="b",P95="bs"),$O$18,)))</f>
        <v/>
      </c>
      <c r="R95" s="109"/>
      <c r="S95" s="1594"/>
    </row>
    <row r="96" spans="1:19" ht="9" customHeight="1">
      <c r="A96" s="511"/>
      <c r="B96" s="111"/>
      <c r="C96" s="362"/>
      <c r="D96" s="119"/>
      <c r="E96" s="257"/>
      <c r="F96" s="257"/>
      <c r="G96" s="247"/>
      <c r="H96" s="257"/>
      <c r="I96" s="258"/>
      <c r="J96" s="259" t="str">
        <f>UPPER(IF(OR(I97="a",I97="as"),E94,IF(OR(I97="b",I97="bs"),E98,)))</f>
        <v/>
      </c>
      <c r="K96" s="269"/>
      <c r="L96" s="252"/>
      <c r="M96" s="264"/>
      <c r="N96" s="252"/>
      <c r="O96" s="1707" t="str">
        <f>$P$116</f>
        <v/>
      </c>
      <c r="P96" s="1708"/>
      <c r="Q96" s="105"/>
      <c r="R96" s="109"/>
      <c r="S96" s="33"/>
    </row>
    <row r="97" spans="1:19" ht="9" customHeight="1">
      <c r="A97" s="511"/>
      <c r="B97" s="111"/>
      <c r="C97" s="362"/>
      <c r="D97" s="119"/>
      <c r="E97" s="257"/>
      <c r="F97" s="257"/>
      <c r="G97" s="247"/>
      <c r="H97" s="114" t="s">
        <v>151</v>
      </c>
      <c r="I97" s="120"/>
      <c r="J97" s="261" t="str">
        <f>UPPER(IF(OR(I97="a",I97="as"),E95,IF(OR(I97="b",I97="bs"),E99,)))</f>
        <v/>
      </c>
      <c r="K97" s="255"/>
      <c r="L97" s="252"/>
      <c r="M97" s="264"/>
      <c r="N97" s="252"/>
      <c r="O97" s="1706" t="str">
        <f>$P$117</f>
        <v/>
      </c>
      <c r="P97" s="1709"/>
      <c r="Q97" s="106"/>
      <c r="R97" s="109"/>
      <c r="S97" s="33"/>
    </row>
    <row r="98" spans="1:19" ht="9" customHeight="1">
      <c r="A98" s="511">
        <v>20</v>
      </c>
      <c r="B98" s="101" t="str">
        <f>IF($D98="","",VLOOKUP($D98,'m dvojice žrebna lista '!$A$7:$BO$36,48))</f>
        <v/>
      </c>
      <c r="C98" s="361" t="str">
        <f>IF($D98="","",VLOOKUP($D98,'m dvojice žrebna lista '!$A$7:$BK$36,2))</f>
        <v/>
      </c>
      <c r="D98" s="102"/>
      <c r="E98" s="118" t="str">
        <f>UPPER(IF($D98="","",VLOOKUP($D98,'m dvojice žrebna lista '!$A$7:$AV$36,3)))</f>
        <v/>
      </c>
      <c r="F98" s="118" t="str">
        <f>IF($D98="","",VLOOKUP($D98,'m dvojice žrebna lista '!$A$7:$BK$36,4))</f>
        <v/>
      </c>
      <c r="G98" s="250"/>
      <c r="H98" s="118" t="str">
        <f>IF($D98="","",VLOOKUP($D98,'m dvojice žrebna lista '!$A$7:$BK$36,5))</f>
        <v/>
      </c>
      <c r="I98" s="263"/>
      <c r="J98" s="252"/>
      <c r="K98" s="253"/>
      <c r="L98" s="265"/>
      <c r="M98" s="269"/>
      <c r="N98" s="252"/>
    </row>
    <row r="99" spans="1:19" ht="9" customHeight="1">
      <c r="A99" s="511"/>
      <c r="B99" s="254"/>
      <c r="C99" s="363" t="str">
        <f>IF($D98="","",VLOOKUP($D98,'m dvojice žrebna lista '!$A$7:$BK$36,18))</f>
        <v/>
      </c>
      <c r="D99" s="268" t="str">
        <f>IF(D98="","",D98)</f>
        <v/>
      </c>
      <c r="E99" s="118" t="str">
        <f>UPPER(IF($D98="","",VLOOKUP($D98,'m dvojice žrebna lista '!$A$7:$AV$36,19)))</f>
        <v/>
      </c>
      <c r="F99" s="118" t="str">
        <f>UPPER(IF($D98="","",VLOOKUP($D98,'m dvojice žrebna lista '!$A$7:$AV$36,20)))</f>
        <v/>
      </c>
      <c r="G99" s="250"/>
      <c r="H99" s="118" t="str">
        <f>UPPER(IF($D98="","",VLOOKUP($D98,'m dvojice žrebna lista '!$A$7:$AV$36,21)))</f>
        <v/>
      </c>
      <c r="I99" s="255"/>
      <c r="J99" s="252"/>
      <c r="K99" s="253"/>
      <c r="L99" s="266"/>
      <c r="M99" s="270"/>
      <c r="N99" s="252"/>
      <c r="O99" s="253"/>
      <c r="P99" s="252"/>
      <c r="Q99" s="106"/>
    </row>
    <row r="100" spans="1:19" ht="9" customHeight="1">
      <c r="A100" s="511"/>
      <c r="B100" s="111"/>
      <c r="C100" s="362"/>
      <c r="D100" s="111"/>
      <c r="E100" s="257"/>
      <c r="F100" s="257"/>
      <c r="G100" s="247"/>
      <c r="H100" s="257"/>
      <c r="I100" s="268"/>
      <c r="J100" s="252"/>
      <c r="K100" s="253"/>
      <c r="L100" s="252"/>
      <c r="M100" s="258"/>
      <c r="N100" s="259" t="str">
        <f>UPPER(IF(OR(M101="a",M101="as"),L92,IF(OR(M101="b",M101="bs"),L108,)))</f>
        <v/>
      </c>
      <c r="O100" s="253"/>
      <c r="P100" s="252"/>
      <c r="Q100" s="1120"/>
    </row>
    <row r="101" spans="1:19" ht="9" customHeight="1">
      <c r="A101" s="511"/>
      <c r="B101" s="111"/>
      <c r="C101" s="362"/>
      <c r="D101" s="111"/>
      <c r="E101" s="257"/>
      <c r="F101" s="257"/>
      <c r="G101" s="247"/>
      <c r="H101" s="257"/>
      <c r="I101" s="268"/>
      <c r="J101" s="252"/>
      <c r="K101" s="253"/>
      <c r="L101" s="114" t="s">
        <v>151</v>
      </c>
      <c r="M101" s="120"/>
      <c r="N101" s="261" t="str">
        <f>UPPER(IF(OR(M101="a",M101="as"),L93,IF(OR(M101="b",M101="bs"),L109,)))</f>
        <v/>
      </c>
      <c r="O101" s="262"/>
      <c r="P101" s="252"/>
      <c r="Q101" s="1120"/>
    </row>
    <row r="102" spans="1:19" ht="9" customHeight="1">
      <c r="A102" s="512">
        <v>21</v>
      </c>
      <c r="B102" s="118" t="str">
        <f>IF($D102="","",VLOOKUP($D102,'m dvojice žrebna lista '!$A$7:$BO$36,48))</f>
        <v/>
      </c>
      <c r="C102" s="1626" t="str">
        <f>IF($D102="","",VLOOKUP($D102,'m dvojice žrebna lista '!$A$7:$BK$36,2))</f>
        <v/>
      </c>
      <c r="D102" s="102"/>
      <c r="E102" s="118" t="str">
        <f>UPPER(IF($D102="","",VLOOKUP($D102,'m dvojice žrebna lista '!$A$7:$AV$36,3)))</f>
        <v/>
      </c>
      <c r="F102" s="118" t="str">
        <f>IF($D102="","",VLOOKUP($D102,'m dvojice žrebna lista '!$A$7:$BK$36,4))</f>
        <v/>
      </c>
      <c r="G102" s="250"/>
      <c r="H102" s="118" t="str">
        <f>IF($D102="","",VLOOKUP($D102,'m dvojice žrebna lista '!$A$7:$BK$36,5))</f>
        <v/>
      </c>
      <c r="I102" s="251"/>
      <c r="J102" s="252"/>
      <c r="K102" s="253"/>
      <c r="L102" s="252"/>
      <c r="M102" s="264"/>
      <c r="N102" s="252"/>
      <c r="O102" s="264"/>
      <c r="P102" s="252"/>
      <c r="Q102" s="1120"/>
    </row>
    <row r="103" spans="1:19" ht="9" customHeight="1">
      <c r="A103" s="511"/>
      <c r="B103" s="254"/>
      <c r="C103" s="1627" t="str">
        <f>IF($D102="","",VLOOKUP($D102,'m dvojice žrebna lista '!$A$7:$BK$36,18))</f>
        <v/>
      </c>
      <c r="D103" s="268" t="str">
        <f>IF(D102="","",D102)</f>
        <v/>
      </c>
      <c r="E103" s="118" t="str">
        <f>UPPER(IF($D102="","",VLOOKUP($D102,'m dvojice žrebna lista '!$A$7:$AV$36,19)))</f>
        <v/>
      </c>
      <c r="F103" s="118" t="str">
        <f>UPPER(IF($D102="","",VLOOKUP($D102,'m dvojice žrebna lista '!$A$7:$AV$36,20)))</f>
        <v/>
      </c>
      <c r="G103" s="250"/>
      <c r="H103" s="118" t="str">
        <f>UPPER(IF($D102="","",VLOOKUP($D102,'m dvojice žrebna lista '!$A$7:$AV$36,21)))</f>
        <v/>
      </c>
      <c r="I103" s="255"/>
      <c r="J103" s="256" t="str">
        <f>IF(I103="a",E102,IF(I103="b",E104,""))</f>
        <v/>
      </c>
      <c r="K103" s="253"/>
      <c r="L103" s="252"/>
      <c r="M103" s="264"/>
      <c r="N103" s="252"/>
      <c r="O103" s="264"/>
      <c r="P103" s="252"/>
      <c r="Q103" s="1120"/>
    </row>
    <row r="104" spans="1:19" ht="9" customHeight="1">
      <c r="A104" s="511"/>
      <c r="B104" s="111"/>
      <c r="C104" s="362"/>
      <c r="D104" s="111"/>
      <c r="E104" s="257"/>
      <c r="F104" s="257"/>
      <c r="G104" s="247"/>
      <c r="H104" s="257"/>
      <c r="I104" s="258"/>
      <c r="J104" s="259" t="str">
        <f>UPPER(IF(OR(I105="a",I105="as"),E102,IF(OR(I105="b",I105="bs"),E106,)))</f>
        <v/>
      </c>
      <c r="K104" s="260"/>
      <c r="L104" s="252"/>
      <c r="M104" s="264"/>
      <c r="N104" s="252"/>
      <c r="O104" s="264"/>
      <c r="P104" s="252"/>
      <c r="Q104" s="1120"/>
    </row>
    <row r="105" spans="1:19" ht="9" customHeight="1">
      <c r="A105" s="511"/>
      <c r="B105" s="111"/>
      <c r="C105" s="362"/>
      <c r="D105" s="111"/>
      <c r="E105" s="257"/>
      <c r="F105" s="257"/>
      <c r="G105" s="247"/>
      <c r="H105" s="114" t="s">
        <v>151</v>
      </c>
      <c r="I105" s="120"/>
      <c r="J105" s="261" t="str">
        <f>UPPER(IF(OR(I105="a",I105="as"),E103,IF(OR(I105="b",I105="bs"),E107,)))</f>
        <v/>
      </c>
      <c r="K105" s="262"/>
      <c r="L105" s="252"/>
      <c r="M105" s="264"/>
      <c r="N105" s="252"/>
      <c r="O105" s="264"/>
      <c r="P105" s="252"/>
      <c r="Q105" s="1120"/>
    </row>
    <row r="106" spans="1:19" ht="9" customHeight="1">
      <c r="A106" s="511">
        <v>22</v>
      </c>
      <c r="B106" s="101" t="str">
        <f>IF($D106="","",VLOOKUP($D106,'m dvojice žrebna lista '!$A$7:$BO$36,48))</f>
        <v/>
      </c>
      <c r="C106" s="361" t="str">
        <f>IF($D106="","",VLOOKUP($D106,'m dvojice žrebna lista '!$A$7:$BK$36,2))</f>
        <v/>
      </c>
      <c r="D106" s="102"/>
      <c r="E106" s="118" t="str">
        <f>UPPER(IF($D106="","",VLOOKUP($D106,'m dvojice žrebna lista '!$A$7:$AV$36,3)))</f>
        <v/>
      </c>
      <c r="F106" s="118" t="str">
        <f>IF($D106="","",VLOOKUP($D106,'m dvojice žrebna lista '!$A$7:$BK$36,4))</f>
        <v/>
      </c>
      <c r="G106" s="250"/>
      <c r="H106" s="118" t="str">
        <f>IF($D106="","",VLOOKUP($D106,'m dvojice žrebna lista '!$A$7:$BK$36,5))</f>
        <v/>
      </c>
      <c r="I106" s="263"/>
      <c r="J106" s="252"/>
      <c r="K106" s="264"/>
      <c r="L106" s="265"/>
      <c r="M106" s="269"/>
      <c r="N106" s="252"/>
      <c r="O106" s="264"/>
      <c r="P106" s="252"/>
      <c r="Q106" s="1115"/>
    </row>
    <row r="107" spans="1:19" ht="9" customHeight="1">
      <c r="A107" s="511"/>
      <c r="B107" s="254"/>
      <c r="C107" s="363" t="str">
        <f>IF($D106="","",VLOOKUP($D106,'m dvojice žrebna lista '!$A$7:$BK$36,18))</f>
        <v/>
      </c>
      <c r="D107" s="268" t="str">
        <f>IF(D106="","",D106)</f>
        <v/>
      </c>
      <c r="E107" s="118" t="str">
        <f>UPPER(IF($D106="","",VLOOKUP($D106,'m dvojice žrebna lista '!$A$7:$AV$36,19)))</f>
        <v/>
      </c>
      <c r="F107" s="118" t="str">
        <f>UPPER(IF($D106="","",VLOOKUP($D106,'m dvojice žrebna lista '!$A$7:$AV$36,20)))</f>
        <v/>
      </c>
      <c r="G107" s="250"/>
      <c r="H107" s="118" t="str">
        <f>UPPER(IF($D106="","",VLOOKUP($D106,'m dvojice žrebna lista '!$A$7:$AV$36,21)))</f>
        <v/>
      </c>
      <c r="I107" s="255"/>
      <c r="J107" s="252"/>
      <c r="K107" s="264"/>
      <c r="L107" s="266"/>
      <c r="M107" s="270"/>
      <c r="N107" s="252"/>
      <c r="O107" s="264"/>
      <c r="P107" s="252"/>
      <c r="Q107" s="1115"/>
    </row>
    <row r="108" spans="1:19" ht="9" customHeight="1">
      <c r="A108" s="511"/>
      <c r="B108" s="111"/>
      <c r="C108" s="362"/>
      <c r="D108" s="119"/>
      <c r="E108" s="257"/>
      <c r="F108" s="257"/>
      <c r="G108" s="247"/>
      <c r="H108" s="257"/>
      <c r="I108" s="268"/>
      <c r="J108" s="252"/>
      <c r="K108" s="258"/>
      <c r="L108" s="259" t="str">
        <f>UPPER(IF(OR(K109="a",K109="as"),J104,IF(OR(K109="b",K109="bs"),J112,)))</f>
        <v/>
      </c>
      <c r="M108" s="264"/>
      <c r="N108" s="252"/>
      <c r="O108" s="264"/>
      <c r="P108" s="252"/>
      <c r="Q108" s="1115"/>
    </row>
    <row r="109" spans="1:19" ht="9" customHeight="1">
      <c r="A109" s="511"/>
      <c r="B109" s="111"/>
      <c r="C109" s="362"/>
      <c r="D109" s="119"/>
      <c r="E109" s="257"/>
      <c r="F109" s="257"/>
      <c r="G109" s="247"/>
      <c r="H109" s="257"/>
      <c r="I109" s="268"/>
      <c r="J109" s="114" t="s">
        <v>151</v>
      </c>
      <c r="K109" s="120"/>
      <c r="L109" s="261" t="str">
        <f>UPPER(IF(OR(K109="a",K109="as"),J105,IF(OR(K109="b",K109="bs"),J113,)))</f>
        <v/>
      </c>
      <c r="M109" s="255"/>
      <c r="N109" s="252"/>
      <c r="O109" s="264"/>
      <c r="P109" s="252"/>
      <c r="Q109" s="1115"/>
    </row>
    <row r="110" spans="1:19" ht="9" customHeight="1">
      <c r="A110" s="512">
        <v>23</v>
      </c>
      <c r="B110" s="101" t="str">
        <f>IF($D110="","",VLOOKUP($D110,'m dvojice žrebna lista '!$A$7:$BO$36,48))</f>
        <v/>
      </c>
      <c r="C110" s="361" t="str">
        <f>IF($D110="","",VLOOKUP($D110,'m dvojice žrebna lista '!$A$7:$BK$36,2))</f>
        <v/>
      </c>
      <c r="D110" s="1591"/>
      <c r="E110" s="118" t="s">
        <v>489</v>
      </c>
      <c r="F110" s="118"/>
      <c r="G110" s="250"/>
      <c r="H110" s="118"/>
      <c r="I110" s="251"/>
      <c r="J110" s="252"/>
      <c r="K110" s="264"/>
      <c r="L110" s="252"/>
      <c r="M110" s="253"/>
      <c r="N110" s="265"/>
      <c r="O110" s="264"/>
      <c r="P110" s="252"/>
      <c r="Q110" s="1115"/>
    </row>
    <row r="111" spans="1:19" ht="9" customHeight="1">
      <c r="A111" s="511"/>
      <c r="B111" s="254"/>
      <c r="C111" s="363" t="str">
        <f>IF($D110="","",VLOOKUP($D110,'m dvojice žrebna lista '!$A$7:$BK$36,18))</f>
        <v/>
      </c>
      <c r="D111" s="268"/>
      <c r="E111" s="118"/>
      <c r="F111" s="118"/>
      <c r="G111" s="250"/>
      <c r="H111" s="118"/>
      <c r="I111" s="255"/>
      <c r="J111" s="256" t="str">
        <f>IF(I111="a",E110,IF(I111="b",E112,""))</f>
        <v/>
      </c>
      <c r="K111" s="264"/>
      <c r="L111" s="252"/>
      <c r="M111" s="253"/>
      <c r="N111" s="252"/>
      <c r="O111" s="264"/>
      <c r="P111" s="252"/>
      <c r="Q111" s="1115"/>
    </row>
    <row r="112" spans="1:19" ht="9" customHeight="1">
      <c r="A112" s="511"/>
      <c r="B112" s="111"/>
      <c r="C112" s="362"/>
      <c r="D112" s="119"/>
      <c r="E112" s="257"/>
      <c r="F112" s="257"/>
      <c r="G112" s="247"/>
      <c r="H112" s="257"/>
      <c r="I112" s="258"/>
      <c r="J112" s="1628" t="str">
        <f>UPPER(IF(OR(I113="a",I113="as"),E110,IF(OR(I113="b",I113="bs"),E114,)))</f>
        <v/>
      </c>
      <c r="K112" s="269"/>
      <c r="L112" s="252"/>
      <c r="M112" s="253"/>
      <c r="N112" s="252"/>
      <c r="O112" s="264"/>
      <c r="P112" s="252"/>
      <c r="Q112" s="1115"/>
    </row>
    <row r="113" spans="1:17" ht="9" customHeight="1">
      <c r="A113" s="511"/>
      <c r="B113" s="111"/>
      <c r="C113" s="362"/>
      <c r="D113" s="119"/>
      <c r="E113" s="257"/>
      <c r="F113" s="257"/>
      <c r="G113" s="247"/>
      <c r="H113" s="114" t="s">
        <v>151</v>
      </c>
      <c r="I113" s="120" t="s">
        <v>490</v>
      </c>
      <c r="J113" s="1629" t="str">
        <f>UPPER(IF(OR(I113="a",I113="as"),E111,IF(OR(I113="b",I113="bs"),E115,)))</f>
        <v/>
      </c>
      <c r="K113" s="255"/>
      <c r="L113" s="252"/>
      <c r="M113" s="253"/>
      <c r="N113" s="252"/>
      <c r="O113" s="264"/>
      <c r="P113" s="252"/>
      <c r="Q113" s="1115"/>
    </row>
    <row r="114" spans="1:17" ht="9" customHeight="1">
      <c r="A114" s="513">
        <v>24</v>
      </c>
      <c r="B114" s="1583" t="str">
        <f>IF($D114="","",VLOOKUP($D114,'m dvojice žrebna lista '!$A$7:$BO$36,48))</f>
        <v/>
      </c>
      <c r="C114" s="1630" t="str">
        <f>IF($D114="","",VLOOKUP($D114,'m dvojice žrebna lista '!$A$7:$BK$36,2))</f>
        <v/>
      </c>
      <c r="D114" s="1585"/>
      <c r="E114" s="1583" t="str">
        <f>UPPER(IF($D114="","",VLOOKUP($D114,'m dvojice žrebna lista '!$A$7:$AV$36,3)))</f>
        <v/>
      </c>
      <c r="F114" s="1583" t="str">
        <f>IF($D114="","",VLOOKUP($D114,'m dvojice žrebna lista '!$A$7:$BK$36,4))</f>
        <v/>
      </c>
      <c r="G114" s="250"/>
      <c r="H114" s="1583" t="str">
        <f>IF($D114="","",VLOOKUP($D114,'m dvojice žrebna lista '!$A$7:$BK$36,5))</f>
        <v/>
      </c>
      <c r="I114" s="1613"/>
      <c r="J114" s="252"/>
      <c r="K114" s="253"/>
      <c r="L114" s="265"/>
      <c r="M114" s="260"/>
      <c r="N114" s="252"/>
      <c r="O114" s="264"/>
      <c r="P114" s="252"/>
      <c r="Q114" s="1115"/>
    </row>
    <row r="115" spans="1:17" ht="9" customHeight="1">
      <c r="A115" s="511"/>
      <c r="B115" s="1614"/>
      <c r="C115" s="1631" t="str">
        <f>IF($D114="","",VLOOKUP($D114,'m dvojice žrebna lista '!$A$7:$BK$36,18))</f>
        <v/>
      </c>
      <c r="D115" s="1589" t="str">
        <f>IF(D114="","",D114)</f>
        <v/>
      </c>
      <c r="E115" s="1583" t="str">
        <f>UPPER(IF($D114="","",VLOOKUP($D114,'m dvojice žrebna lista '!$A$7:$AV$36,19)))</f>
        <v/>
      </c>
      <c r="F115" s="1583" t="str">
        <f>UPPER(IF($D114="","",VLOOKUP($D114,'m dvojice žrebna lista '!$A$7:$AV$36,20)))</f>
        <v/>
      </c>
      <c r="G115" s="250"/>
      <c r="H115" s="1583" t="str">
        <f>UPPER(IF($D114="","",VLOOKUP($D114,'m dvojice žrebna lista '!$A$7:$AV$36,21)))</f>
        <v/>
      </c>
      <c r="I115" s="1590"/>
      <c r="J115" s="252"/>
      <c r="K115" s="253"/>
      <c r="L115" s="266"/>
      <c r="M115" s="267"/>
      <c r="N115" s="252"/>
      <c r="O115" s="264"/>
      <c r="P115" s="252"/>
      <c r="Q115" s="1115"/>
    </row>
    <row r="116" spans="1:17" ht="9" customHeight="1">
      <c r="A116" s="511"/>
      <c r="B116" s="111"/>
      <c r="C116" s="362"/>
      <c r="D116" s="119"/>
      <c r="E116" s="257"/>
      <c r="F116" s="257"/>
      <c r="G116" s="247"/>
      <c r="H116" s="257"/>
      <c r="I116" s="268"/>
      <c r="J116" s="252"/>
      <c r="K116" s="253"/>
      <c r="L116" s="252"/>
      <c r="M116" s="253"/>
      <c r="N116" s="253"/>
      <c r="O116" s="258"/>
      <c r="P116" s="259" t="str">
        <f>UPPER(IF(OR(O117="a",O117="as"),N100,IF(OR(O117="b",O117="bs"),N132,)))</f>
        <v/>
      </c>
      <c r="Q116" s="1632"/>
    </row>
    <row r="117" spans="1:17" ht="9" customHeight="1">
      <c r="A117" s="511"/>
      <c r="B117" s="111"/>
      <c r="C117" s="362"/>
      <c r="D117" s="119"/>
      <c r="E117" s="257"/>
      <c r="F117" s="257"/>
      <c r="G117" s="247"/>
      <c r="H117" s="257"/>
      <c r="I117" s="268"/>
      <c r="J117" s="252"/>
      <c r="K117" s="253"/>
      <c r="L117" s="252"/>
      <c r="M117" s="253"/>
      <c r="N117" s="114" t="s">
        <v>151</v>
      </c>
      <c r="O117" s="120"/>
      <c r="P117" s="261" t="str">
        <f>UPPER(IF(OR(O117="a",O117="as"),N101,IF(OR(O117="b",O117="bs"),N133,)))</f>
        <v/>
      </c>
      <c r="Q117" s="1633"/>
    </row>
    <row r="118" spans="1:17" ht="9" customHeight="1">
      <c r="A118" s="513">
        <v>25</v>
      </c>
      <c r="B118" s="1583" t="str">
        <f>IF($D118="","",VLOOKUP($D118,'m dvojice žrebna lista '!$A$7:$BO$36,48))</f>
        <v/>
      </c>
      <c r="C118" s="1630" t="str">
        <f>IF($D118="","",VLOOKUP($D118,'m dvojice žrebna lista '!$A$7:$BK$36,2))</f>
        <v/>
      </c>
      <c r="D118" s="1585"/>
      <c r="E118" s="1583" t="str">
        <f>UPPER(IF($D118="","",VLOOKUP($D118,'m dvojice žrebna lista '!$A$7:$AV$36,3)))</f>
        <v/>
      </c>
      <c r="F118" s="1583" t="str">
        <f>IF($D118="","",VLOOKUP($D118,'m dvojice žrebna lista '!$A$7:$BK$36,4))</f>
        <v/>
      </c>
      <c r="G118" s="250"/>
      <c r="H118" s="1583" t="str">
        <f>IF($D118="","",VLOOKUP($D118,'m dvojice žrebna lista '!$A$7:$BK$36,5))</f>
        <v/>
      </c>
      <c r="I118" s="1586"/>
      <c r="J118" s="252"/>
      <c r="K118" s="253"/>
      <c r="L118" s="568"/>
      <c r="M118" s="253"/>
      <c r="N118" s="252"/>
      <c r="O118" s="264"/>
      <c r="P118" s="265"/>
      <c r="Q118" s="106"/>
    </row>
    <row r="119" spans="1:17" ht="9" customHeight="1">
      <c r="A119" s="511"/>
      <c r="B119" s="1614"/>
      <c r="C119" s="1631" t="str">
        <f>IF($D118="","",VLOOKUP($D118,'m dvojice žrebna lista '!$A$7:$BK$36,18))</f>
        <v/>
      </c>
      <c r="D119" s="1589" t="str">
        <f>IF(D118="","",D118)</f>
        <v/>
      </c>
      <c r="E119" s="1583" t="str">
        <f>UPPER(IF($D118="","",VLOOKUP($D118,'m dvojice žrebna lista '!$A$7:$AV$36,19)))</f>
        <v/>
      </c>
      <c r="F119" s="1583" t="str">
        <f>UPPER(IF($D118="","",VLOOKUP($D118,'m dvojice žrebna lista '!$A$7:$AV$36,20)))</f>
        <v/>
      </c>
      <c r="G119" s="250"/>
      <c r="H119" s="1583" t="str">
        <f>UPPER(IF($D118="","",VLOOKUP($D118,'m dvojice žrebna lista '!$A$7:$AV$36,21)))</f>
        <v/>
      </c>
      <c r="I119" s="1590"/>
      <c r="J119" s="256" t="str">
        <f>IF(I119="a",E118,IF(I119="b",E120,""))</f>
        <v/>
      </c>
      <c r="K119" s="253"/>
      <c r="L119" s="252"/>
      <c r="M119" s="253"/>
      <c r="N119" s="252"/>
      <c r="O119" s="264"/>
      <c r="P119" s="266"/>
      <c r="Q119" s="273"/>
    </row>
    <row r="120" spans="1:17" ht="9" customHeight="1">
      <c r="A120" s="511"/>
      <c r="B120" s="111"/>
      <c r="C120" s="362"/>
      <c r="D120" s="119"/>
      <c r="E120" s="257"/>
      <c r="F120" s="257"/>
      <c r="G120" s="247"/>
      <c r="H120" s="257"/>
      <c r="I120" s="258"/>
      <c r="J120" s="259" t="str">
        <f>UPPER(IF(OR(I121="a",I121="as"),E118,IF(OR(I121="b",I121="bs"),E122,)))</f>
        <v/>
      </c>
      <c r="K120" s="260"/>
      <c r="L120" s="252"/>
      <c r="M120" s="253"/>
      <c r="N120" s="252"/>
      <c r="O120" s="264"/>
      <c r="P120" s="252"/>
      <c r="Q120" s="106"/>
    </row>
    <row r="121" spans="1:17" ht="9" customHeight="1">
      <c r="A121" s="511"/>
      <c r="B121" s="111"/>
      <c r="C121" s="362"/>
      <c r="D121" s="360"/>
      <c r="E121" s="257"/>
      <c r="F121" s="257"/>
      <c r="G121" s="247"/>
      <c r="H121" s="114" t="s">
        <v>151</v>
      </c>
      <c r="I121" s="120" t="s">
        <v>487</v>
      </c>
      <c r="J121" s="261" t="str">
        <f>UPPER(IF(OR(I121="a",I121="as"),E119,IF(OR(I121="b",I121="bs"),E123,)))</f>
        <v/>
      </c>
      <c r="K121" s="262"/>
      <c r="L121" s="252"/>
      <c r="M121" s="253"/>
      <c r="N121" s="252"/>
      <c r="O121" s="264"/>
      <c r="P121" s="252"/>
      <c r="Q121" s="106"/>
    </row>
    <row r="122" spans="1:17" ht="9" customHeight="1">
      <c r="A122" s="511">
        <v>26</v>
      </c>
      <c r="B122" s="101" t="str">
        <f>IF($D122="","",VLOOKUP($D122,'m dvojice žrebna lista '!$A$7:$BO$36,48))</f>
        <v/>
      </c>
      <c r="C122" s="361" t="str">
        <f>IF($D122="","",VLOOKUP($D122,'m dvojice žrebna lista '!$A$7:$BK$36,2))</f>
        <v/>
      </c>
      <c r="D122" s="1591"/>
      <c r="E122" s="118" t="s">
        <v>489</v>
      </c>
      <c r="F122" s="118"/>
      <c r="G122" s="250"/>
      <c r="H122" s="118"/>
      <c r="I122" s="263"/>
      <c r="J122" s="252"/>
      <c r="K122" s="264"/>
      <c r="L122" s="265"/>
      <c r="M122" s="260"/>
      <c r="N122" s="252"/>
      <c r="O122" s="264"/>
      <c r="P122" s="252"/>
      <c r="Q122" s="106"/>
    </row>
    <row r="123" spans="1:17" ht="9" customHeight="1">
      <c r="A123" s="511"/>
      <c r="B123" s="254"/>
      <c r="C123" s="363" t="str">
        <f>IF($D122="","",VLOOKUP($D122,'m dvojice žrebna lista '!$A$7:$BK$36,18))</f>
        <v/>
      </c>
      <c r="D123" s="268"/>
      <c r="E123" s="118"/>
      <c r="F123" s="118"/>
      <c r="G123" s="250"/>
      <c r="H123" s="118"/>
      <c r="I123" s="255"/>
      <c r="J123" s="252"/>
      <c r="K123" s="264"/>
      <c r="L123" s="266"/>
      <c r="M123" s="267"/>
      <c r="N123" s="252"/>
      <c r="O123" s="264"/>
      <c r="P123" s="252"/>
      <c r="Q123" s="106"/>
    </row>
    <row r="124" spans="1:17" ht="9" customHeight="1">
      <c r="A124" s="511"/>
      <c r="B124" s="111"/>
      <c r="C124" s="362"/>
      <c r="D124" s="119"/>
      <c r="E124" s="257"/>
      <c r="F124" s="257"/>
      <c r="G124" s="247"/>
      <c r="H124" s="257"/>
      <c r="I124" s="268"/>
      <c r="J124" s="252"/>
      <c r="K124" s="258"/>
      <c r="L124" s="259" t="str">
        <f>UPPER(IF(OR(K125="a",K125="as"),J120,IF(OR(K125="b",K125="bs"),J128,)))</f>
        <v/>
      </c>
      <c r="M124" s="253"/>
      <c r="N124" s="252"/>
      <c r="O124" s="264"/>
      <c r="P124" s="252"/>
      <c r="Q124" s="106"/>
    </row>
    <row r="125" spans="1:17" ht="9" customHeight="1">
      <c r="A125" s="511"/>
      <c r="B125" s="111"/>
      <c r="C125" s="362"/>
      <c r="D125" s="119"/>
      <c r="E125" s="257"/>
      <c r="F125" s="257"/>
      <c r="G125" s="247"/>
      <c r="H125" s="257"/>
      <c r="I125" s="268"/>
      <c r="J125" s="114" t="s">
        <v>151</v>
      </c>
      <c r="K125" s="120"/>
      <c r="L125" s="261" t="str">
        <f>UPPER(IF(OR(K125="a",K125="as"),J121,IF(OR(K125="b",K125="bs"),J129,)))</f>
        <v/>
      </c>
      <c r="M125" s="262"/>
      <c r="N125" s="252"/>
      <c r="O125" s="264"/>
      <c r="P125" s="252"/>
      <c r="Q125" s="106"/>
    </row>
    <row r="126" spans="1:17" ht="9" customHeight="1">
      <c r="A126" s="512">
        <v>27</v>
      </c>
      <c r="B126" s="101" t="str">
        <f>IF($D126="","",VLOOKUP($D126,'m dvojice žrebna lista '!$A$7:$BO$36,48))</f>
        <v/>
      </c>
      <c r="C126" s="361" t="str">
        <f>IF($D126="","",VLOOKUP($D126,'m dvojice žrebna lista '!$A$7:$BK$36,2))</f>
        <v/>
      </c>
      <c r="D126" s="102"/>
      <c r="E126" s="118" t="str">
        <f>UPPER(IF($D126="","",VLOOKUP($D126,'m dvojice žrebna lista '!$A$7:$AV$36,3)))</f>
        <v/>
      </c>
      <c r="F126" s="118" t="str">
        <f>IF($D126="","",VLOOKUP($D126,'m dvojice žrebna lista '!$A$7:$BK$36,4))</f>
        <v/>
      </c>
      <c r="G126" s="250"/>
      <c r="H126" s="118" t="str">
        <f>IF($D126="","",VLOOKUP($D126,'m dvojice žrebna lista '!$A$7:$BK$36,5))</f>
        <v/>
      </c>
      <c r="I126" s="251"/>
      <c r="J126" s="252"/>
      <c r="K126" s="264"/>
      <c r="L126" s="252"/>
      <c r="M126" s="264"/>
      <c r="N126" s="265"/>
      <c r="O126" s="264"/>
      <c r="P126" s="252"/>
      <c r="Q126" s="106"/>
    </row>
    <row r="127" spans="1:17" ht="9" customHeight="1">
      <c r="A127" s="511"/>
      <c r="B127" s="254"/>
      <c r="C127" s="363" t="str">
        <f>IF($D126="","",VLOOKUP($D126,'m dvojice žrebna lista '!$A$7:$BK$36,18))</f>
        <v/>
      </c>
      <c r="D127" s="268" t="str">
        <f>IF(D126="","",D126)</f>
        <v/>
      </c>
      <c r="E127" s="118" t="str">
        <f>UPPER(IF($D126="","",VLOOKUP($D126,'m dvojice žrebna lista '!$A$7:$AV$36,19)))</f>
        <v/>
      </c>
      <c r="F127" s="118" t="str">
        <f>UPPER(IF($D126="","",VLOOKUP($D126,'m dvojice žrebna lista '!$A$7:$AV$36,20)))</f>
        <v/>
      </c>
      <c r="G127" s="250"/>
      <c r="H127" s="118" t="str">
        <f>UPPER(IF($D126="","",VLOOKUP($D126,'m dvojice žrebna lista '!$A$7:$AV$36,21)))</f>
        <v/>
      </c>
      <c r="I127" s="255"/>
      <c r="J127" s="256" t="str">
        <f>IF(I127="a",E126,IF(I127="b",E128,""))</f>
        <v/>
      </c>
      <c r="K127" s="264"/>
      <c r="L127" s="252"/>
      <c r="M127" s="264"/>
      <c r="N127" s="252"/>
      <c r="O127" s="264"/>
      <c r="P127" s="252"/>
      <c r="Q127" s="106"/>
    </row>
    <row r="128" spans="1:17" ht="9" customHeight="1">
      <c r="A128" s="511"/>
      <c r="B128" s="111"/>
      <c r="C128" s="362"/>
      <c r="D128" s="111"/>
      <c r="E128" s="257"/>
      <c r="F128" s="257"/>
      <c r="G128" s="247"/>
      <c r="H128" s="257"/>
      <c r="I128" s="258"/>
      <c r="J128" s="259" t="str">
        <f>UPPER(IF(OR(I129="a",I129="as"),E126,IF(OR(I129="b",I129="bs"),E130,)))</f>
        <v/>
      </c>
      <c r="K128" s="269"/>
      <c r="L128" s="252"/>
      <c r="M128" s="264"/>
      <c r="N128" s="252"/>
      <c r="O128" s="264"/>
      <c r="P128" s="252"/>
      <c r="Q128" s="106"/>
    </row>
    <row r="129" spans="1:17" ht="9" customHeight="1">
      <c r="A129" s="511"/>
      <c r="B129" s="111"/>
      <c r="C129" s="362"/>
      <c r="D129" s="111"/>
      <c r="E129" s="257"/>
      <c r="F129" s="257"/>
      <c r="G129" s="247"/>
      <c r="H129" s="114" t="s">
        <v>151</v>
      </c>
      <c r="I129" s="120"/>
      <c r="J129" s="261" t="str">
        <f>UPPER(IF(OR(I129="a",I129="as"),E127,IF(OR(I129="b",I129="bs"),E131,)))</f>
        <v/>
      </c>
      <c r="K129" s="255"/>
      <c r="L129" s="252"/>
      <c r="M129" s="264"/>
      <c r="N129" s="252"/>
      <c r="O129" s="264"/>
      <c r="P129" s="252"/>
      <c r="Q129" s="106"/>
    </row>
    <row r="130" spans="1:17" ht="9" customHeight="1">
      <c r="A130" s="512">
        <v>28</v>
      </c>
      <c r="B130" s="118" t="str">
        <f>IF($D130="","",VLOOKUP($D130,'m dvojice žrebna lista '!$A$7:$BO$36,48))</f>
        <v/>
      </c>
      <c r="C130" s="611" t="str">
        <f>IF($D130="","",VLOOKUP($D130,'m dvojice žrebna lista '!$A$7:$BK$36,2))</f>
        <v/>
      </c>
      <c r="D130" s="102"/>
      <c r="E130" s="118" t="str">
        <f>UPPER(IF($D130="","",VLOOKUP($D130,'m dvojice žrebna lista '!$A$7:$AV$36,3)))</f>
        <v/>
      </c>
      <c r="F130" s="118" t="str">
        <f>IF($D130="","",VLOOKUP($D130,'m dvojice žrebna lista '!$A$7:$BK$36,4))</f>
        <v/>
      </c>
      <c r="G130" s="250"/>
      <c r="H130" s="118" t="str">
        <f>IF($D130="","",VLOOKUP($D130,'m dvojice žrebna lista '!$A$7:$BK$36,5))</f>
        <v/>
      </c>
      <c r="I130" s="263"/>
      <c r="J130" s="252"/>
      <c r="K130" s="253"/>
      <c r="L130" s="265"/>
      <c r="M130" s="269"/>
      <c r="N130" s="252"/>
      <c r="O130" s="264"/>
      <c r="P130" s="252"/>
      <c r="Q130" s="106"/>
    </row>
    <row r="131" spans="1:17" ht="9" customHeight="1">
      <c r="A131" s="511"/>
      <c r="B131" s="254"/>
      <c r="C131" s="569" t="str">
        <f>IF($D130="","",VLOOKUP($D130,'m dvojice žrebna lista '!$A$7:$BK$36,18))</f>
        <v/>
      </c>
      <c r="D131" s="268" t="str">
        <f>IF(D130="","",D130)</f>
        <v/>
      </c>
      <c r="E131" s="118" t="str">
        <f>UPPER(IF($D130="","",VLOOKUP($D130,'m dvojice žrebna lista '!$A$7:$AV$36,19)))</f>
        <v/>
      </c>
      <c r="F131" s="118" t="str">
        <f>UPPER(IF($D130="","",VLOOKUP($D130,'m dvojice žrebna lista '!$A$7:$AV$36,20)))</f>
        <v/>
      </c>
      <c r="G131" s="250"/>
      <c r="H131" s="118" t="str">
        <f>UPPER(IF($D130="","",VLOOKUP($D130,'m dvojice žrebna lista '!$A$7:$AV$36,21)))</f>
        <v/>
      </c>
      <c r="I131" s="255"/>
      <c r="J131" s="252"/>
      <c r="K131" s="253"/>
      <c r="L131" s="266"/>
      <c r="M131" s="270"/>
      <c r="N131" s="252"/>
      <c r="O131" s="264"/>
      <c r="P131" s="252"/>
      <c r="Q131" s="106"/>
    </row>
    <row r="132" spans="1:17" ht="9" customHeight="1">
      <c r="A132" s="511"/>
      <c r="B132" s="111"/>
      <c r="C132" s="362"/>
      <c r="D132" s="111"/>
      <c r="E132" s="257"/>
      <c r="F132" s="257"/>
      <c r="G132" s="247"/>
      <c r="H132" s="257"/>
      <c r="I132" s="268"/>
      <c r="J132" s="252"/>
      <c r="K132" s="253"/>
      <c r="L132" s="252"/>
      <c r="M132" s="258"/>
      <c r="N132" s="259" t="str">
        <f>UPPER(IF(OR(M133="a",M133="as"),L124,IF(OR(M133="b",M133="bs"),L140,)))</f>
        <v/>
      </c>
      <c r="O132" s="264"/>
      <c r="P132" s="252"/>
      <c r="Q132" s="106"/>
    </row>
    <row r="133" spans="1:17" ht="9" customHeight="1">
      <c r="A133" s="511"/>
      <c r="B133" s="111"/>
      <c r="C133" s="362"/>
      <c r="D133" s="111"/>
      <c r="E133" s="257"/>
      <c r="F133" s="257"/>
      <c r="G133" s="247"/>
      <c r="H133" s="257"/>
      <c r="I133" s="268"/>
      <c r="J133" s="252"/>
      <c r="K133" s="253"/>
      <c r="L133" s="114" t="s">
        <v>151</v>
      </c>
      <c r="M133" s="120"/>
      <c r="N133" s="261" t="str">
        <f>UPPER(IF(OR(M133="a",M133="as"),L125,IF(OR(M133="b",M133="bs"),L141,)))</f>
        <v/>
      </c>
      <c r="O133" s="255"/>
      <c r="P133" s="252"/>
      <c r="Q133" s="106"/>
    </row>
    <row r="134" spans="1:17" ht="9" customHeight="1">
      <c r="A134" s="512">
        <v>29</v>
      </c>
      <c r="B134" s="101" t="str">
        <f>IF($D134="","",VLOOKUP($D134,'m dvojice žrebna lista '!$A$7:$BO$36,48))</f>
        <v/>
      </c>
      <c r="C134" s="361" t="str">
        <f>IF($D134="","",VLOOKUP($D134,'m dvojice žrebna lista '!$A$7:$BK$36,2))</f>
        <v/>
      </c>
      <c r="D134" s="102"/>
      <c r="E134" s="118" t="str">
        <f>UPPER(IF($D134="","",VLOOKUP($D134,'m dvojice žrebna lista '!$A$7:$AV$36,3)))</f>
        <v/>
      </c>
      <c r="F134" s="118" t="str">
        <f>IF($D134="","",VLOOKUP($D134,'m dvojice žrebna lista '!$A$7:$BK$36,4))</f>
        <v/>
      </c>
      <c r="G134" s="250"/>
      <c r="H134" s="118" t="str">
        <f>IF($D134="","",VLOOKUP($D134,'m dvojice žrebna lista '!$A$7:$BK$36,5))</f>
        <v/>
      </c>
      <c r="I134" s="251"/>
      <c r="J134" s="252"/>
      <c r="K134" s="253"/>
      <c r="L134" s="252"/>
      <c r="M134" s="264"/>
      <c r="N134" s="252"/>
      <c r="O134" s="253"/>
      <c r="P134" s="252"/>
      <c r="Q134" s="106"/>
    </row>
    <row r="135" spans="1:17" ht="9" customHeight="1">
      <c r="A135" s="511"/>
      <c r="B135" s="254"/>
      <c r="C135" s="363" t="str">
        <f>IF($D134="","",VLOOKUP($D134,'m dvojice žrebna lista '!$A$7:$BK$36,18))</f>
        <v/>
      </c>
      <c r="D135" s="268" t="str">
        <f>IF(D134="","",D134)</f>
        <v/>
      </c>
      <c r="E135" s="118" t="str">
        <f>UPPER(IF($D134="","",VLOOKUP($D134,'m dvojice žrebna lista '!$A$7:$AV$36,19)))</f>
        <v/>
      </c>
      <c r="F135" s="118" t="str">
        <f>UPPER(IF($D134="","",VLOOKUP($D134,'m dvojice žrebna lista '!$A$7:$AV$36,20)))</f>
        <v/>
      </c>
      <c r="G135" s="250"/>
      <c r="H135" s="118" t="str">
        <f>UPPER(IF($D134="","",VLOOKUP($D134,'m dvojice žrebna lista '!$A$7:$AV$36,21)))</f>
        <v/>
      </c>
      <c r="I135" s="255"/>
      <c r="J135" s="256" t="str">
        <f>IF(I135="a",E134,IF(I135="b",E136,""))</f>
        <v/>
      </c>
      <c r="K135" s="253"/>
      <c r="L135" s="252"/>
      <c r="M135" s="264"/>
      <c r="N135" s="252"/>
      <c r="O135" s="253"/>
      <c r="P135" s="252"/>
      <c r="Q135" s="106"/>
    </row>
    <row r="136" spans="1:17" ht="9" customHeight="1">
      <c r="A136" s="511"/>
      <c r="B136" s="111"/>
      <c r="C136" s="362"/>
      <c r="D136" s="119"/>
      <c r="E136" s="257"/>
      <c r="F136" s="257"/>
      <c r="G136" s="247"/>
      <c r="H136" s="257"/>
      <c r="I136" s="258"/>
      <c r="J136" s="259" t="str">
        <f>UPPER(IF(OR(I137="a",I137="as"),E134,IF(OR(I137="b",I137="bs"),E138,)))</f>
        <v/>
      </c>
      <c r="K136" s="260"/>
      <c r="L136" s="252"/>
      <c r="M136" s="264"/>
      <c r="N136" s="252"/>
      <c r="O136" s="253"/>
      <c r="P136" s="252"/>
      <c r="Q136" s="106"/>
    </row>
    <row r="137" spans="1:17" ht="9" customHeight="1">
      <c r="A137" s="511"/>
      <c r="B137" s="111"/>
      <c r="C137" s="362"/>
      <c r="D137" s="119"/>
      <c r="E137" s="257"/>
      <c r="F137" s="257"/>
      <c r="G137" s="247"/>
      <c r="H137" s="114" t="s">
        <v>151</v>
      </c>
      <c r="I137" s="120"/>
      <c r="J137" s="261" t="str">
        <f>UPPER(IF(OR(I137="a",I137="as"),E135,IF(OR(I137="b",I137="bs"),E139,)))</f>
        <v/>
      </c>
      <c r="K137" s="262"/>
      <c r="L137" s="252"/>
      <c r="M137" s="264"/>
      <c r="N137" s="252"/>
      <c r="O137" s="253"/>
      <c r="P137" s="252"/>
      <c r="Q137" s="106"/>
    </row>
    <row r="138" spans="1:17" ht="9" customHeight="1">
      <c r="A138" s="511">
        <v>30</v>
      </c>
      <c r="B138" s="101" t="str">
        <f>IF($D138="","",VLOOKUP($D138,'m dvojice žrebna lista '!$A$7:$BO$36,48))</f>
        <v/>
      </c>
      <c r="C138" s="361" t="str">
        <f>IF($D138="","",VLOOKUP($D138,'m dvojice žrebna lista '!$A$7:$BK$36,2))</f>
        <v/>
      </c>
      <c r="D138" s="102"/>
      <c r="E138" s="118" t="str">
        <f>UPPER(IF($D138="","",VLOOKUP($D138,'m dvojice žrebna lista '!$A$7:$AV$36,3)))</f>
        <v/>
      </c>
      <c r="F138" s="118" t="str">
        <f>IF($D138="","",VLOOKUP($D138,'m dvojice žrebna lista '!$A$7:$BK$36,4))</f>
        <v/>
      </c>
      <c r="G138" s="250"/>
      <c r="H138" s="118" t="str">
        <f>IF($D138="","",VLOOKUP($D138,'m dvojice žrebna lista '!$A$7:$BK$36,5))</f>
        <v/>
      </c>
      <c r="I138" s="263"/>
      <c r="J138" s="252"/>
      <c r="K138" s="264"/>
      <c r="L138" s="265"/>
      <c r="M138" s="269"/>
      <c r="N138" s="252"/>
      <c r="O138" s="253"/>
      <c r="P138" s="252"/>
      <c r="Q138" s="106"/>
    </row>
    <row r="139" spans="1:17" ht="9" customHeight="1">
      <c r="A139" s="511"/>
      <c r="B139" s="254"/>
      <c r="C139" s="363" t="str">
        <f>IF($D138="","",VLOOKUP($D138,'m dvojice žrebna lista '!$A$7:$BK$36,18))</f>
        <v/>
      </c>
      <c r="D139" s="268" t="str">
        <f>IF(D138="","",D138)</f>
        <v/>
      </c>
      <c r="E139" s="118" t="str">
        <f>UPPER(IF($D138="","",VLOOKUP($D138,'m dvojice žrebna lista '!$A$7:$AV$36,19)))</f>
        <v/>
      </c>
      <c r="F139" s="118" t="str">
        <f>UPPER(IF($D138="","",VLOOKUP($D138,'m dvojice žrebna lista '!$A$7:$AV$36,20)))</f>
        <v/>
      </c>
      <c r="G139" s="250"/>
      <c r="H139" s="118" t="str">
        <f>UPPER(IF($D138="","",VLOOKUP($D138,'m dvojice žrebna lista '!$A$7:$AV$36,21)))</f>
        <v/>
      </c>
      <c r="I139" s="255"/>
      <c r="J139" s="252"/>
      <c r="K139" s="264"/>
      <c r="L139" s="266"/>
      <c r="M139" s="270"/>
      <c r="N139" s="252"/>
      <c r="O139" s="253"/>
      <c r="P139" s="252"/>
      <c r="Q139" s="106"/>
    </row>
    <row r="140" spans="1:17" ht="9" customHeight="1">
      <c r="A140" s="511"/>
      <c r="B140" s="111"/>
      <c r="C140" s="362"/>
      <c r="D140" s="119"/>
      <c r="E140" s="257"/>
      <c r="F140" s="257"/>
      <c r="G140" s="247"/>
      <c r="H140" s="257"/>
      <c r="I140" s="268"/>
      <c r="J140" s="252"/>
      <c r="K140" s="258"/>
      <c r="L140" s="259" t="str">
        <f>UPPER(IF(OR(K141="a",K141="as"),J136,IF(OR(K141="b",K141="bs"),J144,)))</f>
        <v/>
      </c>
      <c r="M140" s="264"/>
      <c r="N140" s="252"/>
      <c r="O140" s="253"/>
      <c r="P140" s="1676" t="s">
        <v>356</v>
      </c>
      <c r="Q140" s="1676"/>
    </row>
    <row r="141" spans="1:17" ht="9" customHeight="1">
      <c r="A141" s="511"/>
      <c r="B141" s="111"/>
      <c r="C141" s="362"/>
      <c r="D141" s="119"/>
      <c r="E141" s="257"/>
      <c r="F141" s="257"/>
      <c r="G141" s="247"/>
      <c r="H141" s="257"/>
      <c r="I141" s="268"/>
      <c r="J141" s="114" t="s">
        <v>151</v>
      </c>
      <c r="K141" s="120"/>
      <c r="L141" s="261" t="str">
        <f>UPPER(IF(OR(K141="a",K141="as"),J137,IF(OR(K141="b",K141="bs"),J145,)))</f>
        <v/>
      </c>
      <c r="M141" s="255"/>
      <c r="N141" s="252"/>
      <c r="O141" s="253"/>
      <c r="P141" s="1676"/>
      <c r="Q141" s="1676"/>
    </row>
    <row r="142" spans="1:17" ht="9" customHeight="1">
      <c r="A142" s="512">
        <v>31</v>
      </c>
      <c r="B142" s="101" t="str">
        <f>IF($D142="","",VLOOKUP($D142,'m dvojice žrebna lista '!$A$7:$BO$36,48))</f>
        <v/>
      </c>
      <c r="C142" s="361" t="str">
        <f>IF($D142="","",VLOOKUP($D142,'m dvojice žrebna lista '!$A$7:$BK$36,2))</f>
        <v/>
      </c>
      <c r="D142" s="1591"/>
      <c r="E142" s="118" t="s">
        <v>489</v>
      </c>
      <c r="F142" s="118"/>
      <c r="G142" s="250"/>
      <c r="H142" s="118"/>
      <c r="I142" s="251"/>
      <c r="J142" s="252"/>
      <c r="K142" s="264"/>
      <c r="L142" s="252"/>
      <c r="M142" s="253"/>
      <c r="N142" s="265"/>
      <c r="O142" s="253"/>
      <c r="P142" s="1128" t="s">
        <v>347</v>
      </c>
      <c r="Q142" s="874">
        <v>1</v>
      </c>
    </row>
    <row r="143" spans="1:17" ht="9" customHeight="1">
      <c r="A143" s="511"/>
      <c r="B143" s="254"/>
      <c r="C143" s="363" t="str">
        <f>IF($D142="","",VLOOKUP($D142,'m dvojice žrebna lista '!$A$7:$BK$36,18))</f>
        <v/>
      </c>
      <c r="D143" s="268"/>
      <c r="E143" s="118"/>
      <c r="F143" s="118"/>
      <c r="G143" s="250"/>
      <c r="H143" s="118"/>
      <c r="I143" s="255"/>
      <c r="J143" s="256" t="str">
        <f>IF(I143="a",E142,IF(I143="b",E144,""))</f>
        <v/>
      </c>
      <c r="K143" s="264"/>
      <c r="L143" s="252"/>
      <c r="M143" s="253"/>
      <c r="N143" s="252"/>
      <c r="O143" s="253"/>
      <c r="P143" s="840" t="s">
        <v>201</v>
      </c>
      <c r="Q143" s="1611">
        <v>480</v>
      </c>
    </row>
    <row r="144" spans="1:17" ht="9" customHeight="1">
      <c r="A144" s="511"/>
      <c r="B144" s="111"/>
      <c r="C144" s="362"/>
      <c r="D144" s="111"/>
      <c r="E144" s="275"/>
      <c r="F144" s="275"/>
      <c r="G144" s="276"/>
      <c r="H144" s="275"/>
      <c r="I144" s="258"/>
      <c r="J144" s="259" t="str">
        <f>UPPER(IF(OR(I145="a",I145="as"),E142,IF(OR(I145="b",I145="bs"),E146,)))</f>
        <v/>
      </c>
      <c r="K144" s="269"/>
      <c r="L144" s="252"/>
      <c r="M144" s="253"/>
      <c r="N144" s="252"/>
      <c r="O144" s="253"/>
      <c r="P144" s="620" t="s">
        <v>202</v>
      </c>
      <c r="Q144" s="1612">
        <v>360</v>
      </c>
    </row>
    <row r="145" spans="1:19" ht="9" customHeight="1">
      <c r="A145" s="511"/>
      <c r="B145" s="111"/>
      <c r="C145" s="362"/>
      <c r="D145" s="111"/>
      <c r="E145" s="252"/>
      <c r="F145" s="252"/>
      <c r="G145" s="247"/>
      <c r="H145" s="114" t="s">
        <v>151</v>
      </c>
      <c r="I145" s="120" t="s">
        <v>490</v>
      </c>
      <c r="J145" s="261" t="str">
        <f>UPPER(IF(OR(I145="a",I145="as"),E143,IF(OR(I145="b",I145="bs"),E147,)))</f>
        <v/>
      </c>
      <c r="K145" s="255"/>
      <c r="L145" s="252"/>
      <c r="M145" s="253"/>
      <c r="N145" s="252"/>
      <c r="O145" s="253"/>
      <c r="P145" s="620" t="s">
        <v>344</v>
      </c>
      <c r="Q145" s="1612">
        <v>240</v>
      </c>
    </row>
    <row r="146" spans="1:19" ht="9" customHeight="1">
      <c r="A146" s="513">
        <v>32</v>
      </c>
      <c r="B146" s="118" t="str">
        <f>IF($D146="","",VLOOKUP($D146,'m dvojice žrebna lista '!$A$7:$BO$36,48))</f>
        <v/>
      </c>
      <c r="C146" s="118" t="str">
        <f>IF($D146="","",VLOOKUP($D146,'m dvojice žrebna lista '!$A$7:$BK$36,2))</f>
        <v/>
      </c>
      <c r="D146" s="102"/>
      <c r="E146" s="118" t="str">
        <f>UPPER(IF($D146="","",VLOOKUP($D146,'m dvojice žrebna lista '!$A$7:$AV$36,3)))</f>
        <v/>
      </c>
      <c r="F146" s="118" t="str">
        <f>IF($D146="","",VLOOKUP($D146,'m dvojice žrebna lista '!$A$7:$BK$36,4))</f>
        <v/>
      </c>
      <c r="G146" s="250"/>
      <c r="H146" s="118" t="str">
        <f>IF($D146="","",VLOOKUP($D146,'m dvojice žrebna lista '!$A$7:$BK$36,5))</f>
        <v/>
      </c>
      <c r="I146" s="263"/>
      <c r="J146" s="252"/>
      <c r="K146" s="253"/>
      <c r="L146" s="265"/>
      <c r="M146" s="260"/>
      <c r="N146" s="252"/>
      <c r="O146" s="253"/>
      <c r="P146" s="620" t="s">
        <v>343</v>
      </c>
      <c r="Q146" s="1612">
        <v>120</v>
      </c>
    </row>
    <row r="147" spans="1:19" ht="9" customHeight="1">
      <c r="A147" s="511"/>
      <c r="B147" s="254"/>
      <c r="C147" s="568" t="str">
        <f>IF($D146="","",VLOOKUP($D146,'m dvojice žrebna lista '!$A$7:$BK$36,18))</f>
        <v/>
      </c>
      <c r="D147" s="268" t="str">
        <f>IF(D146="","",D146)</f>
        <v/>
      </c>
      <c r="E147" s="118" t="str">
        <f>UPPER(IF($D146="","",VLOOKUP($D146,'m dvojice žrebna lista '!$A$7:$AV$36,19)))</f>
        <v/>
      </c>
      <c r="F147" s="118" t="str">
        <f>UPPER(IF($D146="","",VLOOKUP($D146,'m dvojice žrebna lista '!$A$7:$AV$36,20)))</f>
        <v/>
      </c>
      <c r="G147" s="250"/>
      <c r="H147" s="118" t="str">
        <f>UPPER(IF($D146="","",VLOOKUP($D146,'m dvojice žrebna lista '!$A$7:$AV$36,21)))</f>
        <v/>
      </c>
      <c r="I147" s="255"/>
      <c r="J147" s="252"/>
      <c r="K147" s="253"/>
      <c r="L147" s="266"/>
      <c r="M147" s="267"/>
      <c r="N147" s="252"/>
      <c r="O147" s="253"/>
      <c r="P147" s="620" t="s">
        <v>342</v>
      </c>
      <c r="Q147" s="1612">
        <v>60</v>
      </c>
    </row>
    <row r="148" spans="1:19" ht="9" customHeight="1">
      <c r="A148" s="277"/>
      <c r="B148" s="278"/>
      <c r="C148" s="278"/>
      <c r="D148" s="279"/>
      <c r="E148" s="280"/>
      <c r="F148" s="280"/>
      <c r="G148" s="98"/>
      <c r="H148" s="280"/>
      <c r="I148" s="281"/>
      <c r="J148" s="107"/>
      <c r="K148" s="108"/>
      <c r="L148" s="107"/>
      <c r="M148" s="108"/>
      <c r="N148" s="107"/>
      <c r="O148" s="108"/>
      <c r="P148" s="911" t="s">
        <v>491</v>
      </c>
      <c r="Q148" s="1615" t="s">
        <v>492</v>
      </c>
    </row>
    <row r="149" spans="1:19" ht="6" customHeight="1">
      <c r="A149" s="277"/>
      <c r="B149" s="278"/>
      <c r="C149" s="278"/>
      <c r="D149" s="279"/>
      <c r="E149" s="280"/>
      <c r="F149" s="280"/>
      <c r="G149" s="282"/>
      <c r="H149" s="280"/>
      <c r="I149" s="281"/>
      <c r="J149" s="107"/>
      <c r="K149" s="108"/>
      <c r="L149" s="129"/>
      <c r="M149" s="130"/>
      <c r="N149" s="129"/>
      <c r="O149" s="130"/>
      <c r="P149" s="129"/>
      <c r="Q149" s="130"/>
    </row>
    <row r="150" spans="1:19" ht="10.5" customHeight="1">
      <c r="A150" s="453" t="s">
        <v>88</v>
      </c>
      <c r="B150" s="454"/>
      <c r="C150" s="455"/>
      <c r="D150" s="456" t="s">
        <v>2</v>
      </c>
      <c r="E150" s="457" t="s">
        <v>89</v>
      </c>
      <c r="F150" s="457"/>
      <c r="G150" s="457"/>
      <c r="H150" s="459" t="s">
        <v>177</v>
      </c>
      <c r="I150" s="456" t="s">
        <v>2</v>
      </c>
      <c r="J150" s="457" t="s">
        <v>175</v>
      </c>
      <c r="K150" s="460"/>
      <c r="L150" s="461" t="s">
        <v>90</v>
      </c>
      <c r="M150" s="462"/>
      <c r="N150" s="1616" t="s">
        <v>92</v>
      </c>
      <c r="O150" s="1677"/>
      <c r="P150" s="1703"/>
      <c r="Q150" s="1703"/>
      <c r="R150" s="1703"/>
      <c r="S150" s="1678"/>
    </row>
    <row r="151" spans="1:19" ht="9" customHeight="1">
      <c r="A151" s="464" t="s">
        <v>68</v>
      </c>
      <c r="B151" s="465"/>
      <c r="C151" s="466"/>
      <c r="D151" s="1617" t="s">
        <v>7</v>
      </c>
      <c r="E151" s="468" t="str">
        <f>IF(AND($C$35&gt;0,$D$35=5),$E$35,IF(AND($C$67&gt;0,$D$67=5),$E$67,IF(AND($C$86&gt;0,$D$86=5),$E$86,IF(AND($C$118&gt;0,$D$118=5),$E$118,""))))</f>
        <v/>
      </c>
      <c r="F151" s="465"/>
      <c r="G151" s="465"/>
      <c r="H151" s="820" t="str">
        <f>IF(E151="","",'m dvojice žrebna lista '!AR12)</f>
        <v/>
      </c>
      <c r="I151" s="475" t="s">
        <v>3</v>
      </c>
      <c r="J151" s="465"/>
      <c r="K151" s="470"/>
      <c r="L151" s="465"/>
      <c r="M151" s="471"/>
      <c r="N151" s="472" t="s">
        <v>493</v>
      </c>
      <c r="O151" s="473"/>
      <c r="P151" s="473"/>
      <c r="Q151" s="1619"/>
      <c r="R151" s="1620"/>
      <c r="S151" s="1621"/>
    </row>
    <row r="152" spans="1:19" ht="9" customHeight="1">
      <c r="A152" s="1679"/>
      <c r="B152" s="1680"/>
      <c r="C152" s="1681"/>
      <c r="D152" s="467"/>
      <c r="E152" s="468" t="str">
        <f>IF(AND($C$36&gt;0,$D$35=5),$E$36,IF(AND($C$68&gt;0,$D$67=5),$E$68,IF(AND($C$87&gt;0,$D$86=5),$E$87,IF(AND($C$119&gt;0,$D$118=5),$E$119,""))))</f>
        <v/>
      </c>
      <c r="F152" s="465"/>
      <c r="G152" s="465"/>
      <c r="H152" s="474"/>
      <c r="I152" s="475" t="s">
        <v>4</v>
      </c>
      <c r="J152" s="465"/>
      <c r="K152" s="470"/>
      <c r="L152" s="465"/>
      <c r="M152" s="471"/>
      <c r="N152" s="1697"/>
      <c r="O152" s="1698"/>
      <c r="P152" s="1698"/>
      <c r="Q152" s="1698"/>
      <c r="R152" s="1698"/>
      <c r="S152" s="1699"/>
    </row>
    <row r="153" spans="1:19" ht="9" customHeight="1">
      <c r="A153" s="480"/>
      <c r="B153" s="481"/>
      <c r="C153" s="482"/>
      <c r="D153" s="1617" t="s">
        <v>8</v>
      </c>
      <c r="E153" s="468" t="str">
        <f>IF(AND($C$35&gt;0,$D$35=6),$E$35,IF(AND($C$67&gt;0,$D$67=6),$E$67,IF(AND($C$86&gt;0,$D$86=6),$E$86,IF(AND($C$118&gt;0,$D$118=6),$E$118,""))))</f>
        <v/>
      </c>
      <c r="F153" s="465"/>
      <c r="G153" s="465"/>
      <c r="H153" s="820" t="str">
        <f>IF(E153="","",'m dvojice žrebna lista '!AR13)</f>
        <v/>
      </c>
      <c r="I153" s="475" t="s">
        <v>5</v>
      </c>
      <c r="J153" s="465"/>
      <c r="K153" s="470"/>
      <c r="L153" s="465"/>
      <c r="M153" s="471"/>
      <c r="N153" s="472" t="s">
        <v>93</v>
      </c>
      <c r="O153" s="473"/>
      <c r="P153" s="473"/>
      <c r="Q153" s="1619"/>
      <c r="R153" s="1620"/>
      <c r="S153" s="1621"/>
    </row>
    <row r="154" spans="1:19" ht="9" customHeight="1">
      <c r="A154" s="483"/>
      <c r="B154" s="484"/>
      <c r="C154" s="466"/>
      <c r="D154" s="467"/>
      <c r="E154" s="468" t="str">
        <f>IF(AND($C$36&gt;0,$D$35=6),$E$36,IF(AND($C$68&gt;0,$D$67=6),$E$68,IF(AND($C$87&gt;0,$D$86=6),$E$87,IF(AND($C$119&gt;0,$D$118=6),$E$119,""))))</f>
        <v/>
      </c>
      <c r="F154" s="465"/>
      <c r="G154" s="465"/>
      <c r="H154" s="474"/>
      <c r="I154" s="475" t="s">
        <v>6</v>
      </c>
      <c r="J154" s="465"/>
      <c r="K154" s="470"/>
      <c r="L154" s="465"/>
      <c r="M154" s="471"/>
      <c r="N154" s="464"/>
      <c r="O154" s="1618"/>
      <c r="P154" s="498"/>
      <c r="Q154" s="1618"/>
      <c r="R154" s="630"/>
      <c r="S154" s="1622"/>
    </row>
    <row r="155" spans="1:19" ht="9" customHeight="1">
      <c r="A155" s="485"/>
      <c r="B155" s="486"/>
      <c r="C155" s="487"/>
      <c r="D155" s="1617" t="s">
        <v>9</v>
      </c>
      <c r="E155" s="468" t="str">
        <f>IF(AND($C$35&gt;0,$D$35=7),$E$35,IF(AND($C$67&gt;0,$D$67=7),$E$67,IF(AND($C$86&gt;0,$D$86=7),$E$86,IF(AND($C$118&gt;0,$D$118=7),$E$118,""))))</f>
        <v/>
      </c>
      <c r="F155" s="465"/>
      <c r="G155" s="465"/>
      <c r="H155" s="820" t="str">
        <f>IF(E155="","",'m dvojice žrebna lista '!AR14)</f>
        <v/>
      </c>
      <c r="I155" s="475" t="s">
        <v>7</v>
      </c>
      <c r="J155" s="465"/>
      <c r="K155" s="470"/>
      <c r="L155" s="465"/>
      <c r="M155" s="471"/>
      <c r="N155" s="490"/>
      <c r="O155" s="477"/>
      <c r="P155" s="478"/>
      <c r="Q155" s="477"/>
      <c r="R155" s="1623"/>
      <c r="S155" s="1624"/>
    </row>
    <row r="156" spans="1:19" ht="9" customHeight="1">
      <c r="A156" s="464"/>
      <c r="B156" s="465"/>
      <c r="C156" s="466"/>
      <c r="D156" s="467"/>
      <c r="E156" s="468" t="str">
        <f>IF(AND($C$36&gt;0,$D$35=7),$E$36,IF(AND($C$68&gt;0,$D$67=7),$E$68,IF(AND($C$87&gt;0,$D$86=7),$E$87,IF(AND($C$119&gt;0,$D$118=7),$E$119,""))))</f>
        <v/>
      </c>
      <c r="F156" s="465"/>
      <c r="G156" s="465"/>
      <c r="H156" s="474"/>
      <c r="I156" s="475" t="s">
        <v>8</v>
      </c>
      <c r="J156" s="465"/>
      <c r="K156" s="470"/>
      <c r="L156" s="465"/>
      <c r="M156" s="471"/>
      <c r="N156" s="1625" t="s">
        <v>122</v>
      </c>
      <c r="O156" s="1618"/>
      <c r="P156" s="498"/>
      <c r="Q156" s="1618"/>
      <c r="R156" s="630"/>
      <c r="S156" s="1622"/>
    </row>
    <row r="157" spans="1:19" ht="9" customHeight="1">
      <c r="A157" s="464"/>
      <c r="B157" s="465"/>
      <c r="C157" s="488"/>
      <c r="D157" s="1617" t="s">
        <v>10</v>
      </c>
      <c r="E157" s="468" t="str">
        <f>IF(AND($C$35&gt;0,$D$35=8),$E$35,IF(AND($C$67&gt;0,$D$67=8),$E$67,IF(AND($C$86&gt;0,$D$86=8),$E$86,IF(AND($C$118&gt;0,$D$118=8),$E$118,""))))</f>
        <v/>
      </c>
      <c r="F157" s="465"/>
      <c r="G157" s="465"/>
      <c r="H157" s="820" t="str">
        <f>IF(E157="","",'m dvojice žrebna lista '!AR15)</f>
        <v/>
      </c>
      <c r="I157" s="475" t="s">
        <v>9</v>
      </c>
      <c r="J157" s="465"/>
      <c r="K157" s="470"/>
      <c r="L157" s="465"/>
      <c r="M157" s="471"/>
      <c r="N157" s="464" t="s">
        <v>83</v>
      </c>
      <c r="O157" s="1618"/>
      <c r="P157" s="1700">
        <f>'vnos podatkov'!$B$10</f>
        <v>0</v>
      </c>
      <c r="Q157" s="1700"/>
      <c r="R157" s="1701">
        <f>'vnos podatkov'!$B$10</f>
        <v>0</v>
      </c>
      <c r="S157" s="1702"/>
    </row>
    <row r="158" spans="1:19" ht="9" customHeight="1">
      <c r="A158" s="490"/>
      <c r="B158" s="478"/>
      <c r="C158" s="491"/>
      <c r="D158" s="492"/>
      <c r="E158" s="476" t="str">
        <f>IF(AND($C$36&gt;0,$D$35=8),$E$36,IF(AND($C$68&gt;0,$D$67=8),$E$68,IF(AND($C$87&gt;0,$D$86=8),$E$87,IF(AND($C$119&gt;0,$D$118=8),$E$119,""))))</f>
        <v/>
      </c>
      <c r="F158" s="478"/>
      <c r="G158" s="478"/>
      <c r="H158" s="493"/>
      <c r="I158" s="494" t="s">
        <v>10</v>
      </c>
      <c r="J158" s="478"/>
      <c r="K158" s="477"/>
      <c r="L158" s="478"/>
      <c r="M158" s="479"/>
      <c r="N158" s="490" t="s">
        <v>69</v>
      </c>
      <c r="O158" s="477"/>
      <c r="P158" s="1668">
        <f>'vnos podatkov'!$E$10</f>
        <v>0</v>
      </c>
      <c r="Q158" s="1668">
        <f>'vnos podatkov'!$E$10</f>
        <v>0</v>
      </c>
      <c r="R158" s="1698">
        <f>'vnos podatkov'!$E$10</f>
        <v>0</v>
      </c>
      <c r="S158" s="1699">
        <f>'vnos podatkov'!$E$10</f>
        <v>0</v>
      </c>
    </row>
  </sheetData>
  <mergeCells count="31">
    <mergeCell ref="F3:H3"/>
    <mergeCell ref="P3:S3"/>
    <mergeCell ref="D4:E4"/>
    <mergeCell ref="F4:H4"/>
    <mergeCell ref="P4:S4"/>
    <mergeCell ref="O10:Q11"/>
    <mergeCell ref="O13:P13"/>
    <mergeCell ref="O14:P14"/>
    <mergeCell ref="O17:P17"/>
    <mergeCell ref="O18:P18"/>
    <mergeCell ref="P61:Q62"/>
    <mergeCell ref="O71:S71"/>
    <mergeCell ref="P140:Q141"/>
    <mergeCell ref="P82:S82"/>
    <mergeCell ref="A73:C73"/>
    <mergeCell ref="N73:S73"/>
    <mergeCell ref="P78:S78"/>
    <mergeCell ref="P79:S79"/>
    <mergeCell ref="D83:E83"/>
    <mergeCell ref="P83:S83"/>
    <mergeCell ref="F83:H83"/>
    <mergeCell ref="A152:C152"/>
    <mergeCell ref="N152:S152"/>
    <mergeCell ref="P157:S157"/>
    <mergeCell ref="P158:S158"/>
    <mergeCell ref="O150:S150"/>
    <mergeCell ref="O89:Q90"/>
    <mergeCell ref="O92:P92"/>
    <mergeCell ref="O93:P93"/>
    <mergeCell ref="O96:P96"/>
    <mergeCell ref="O97:P97"/>
  </mergeCells>
  <phoneticPr fontId="0" type="noConversion"/>
  <conditionalFormatting sqref="B134 B142 B90 B94 B98 B138 B106 B110 B118 B122 B126 B55 B63 B11 B15 B19 B59 B27 B31 B35 B39 B43 B47">
    <cfRule type="cellIs" dxfId="349" priority="108" stopIfTrue="1" operator="equal">
      <formula>"DA"</formula>
    </cfRule>
  </conditionalFormatting>
  <conditionalFormatting sqref="B7 H7 F7 H51 B67 F67 F51 H67 C67:C68 B51">
    <cfRule type="expression" dxfId="348" priority="107" stopIfTrue="1">
      <formula>AND($D7&lt;5,$C7&gt;0)</formula>
    </cfRule>
  </conditionalFormatting>
  <conditionalFormatting sqref="H52 H8 E68:F68 E8:F8 E52:F52 H68">
    <cfRule type="expression" dxfId="347" priority="106" stopIfTrue="1">
      <formula>AND($D7&lt;5,$C7&gt;0)</formula>
    </cfRule>
  </conditionalFormatting>
  <conditionalFormatting sqref="E67 E51">
    <cfRule type="cellIs" dxfId="346" priority="104" stopIfTrue="1" operator="equal">
      <formula>"Bye"</formula>
    </cfRule>
    <cfRule type="expression" dxfId="345" priority="105" stopIfTrue="1">
      <formula>AND($D51&lt;5,$C51&gt;0)</formula>
    </cfRule>
  </conditionalFormatting>
  <conditionalFormatting sqref="L13 L29 L45 L61 N21 N53 P37 J9 J17 J25 J33 J41 J49 J57 J65">
    <cfRule type="expression" dxfId="344" priority="102" stopIfTrue="1">
      <formula>I10="as"</formula>
    </cfRule>
    <cfRule type="expression" dxfId="343" priority="103" stopIfTrue="1">
      <formula>I10="bs"</formula>
    </cfRule>
  </conditionalFormatting>
  <conditionalFormatting sqref="L14 L30 L46 L62 J66 N54 N22 J10 J18 J26 J34 J42 J50 J58 P38">
    <cfRule type="expression" dxfId="342" priority="100" stopIfTrue="1">
      <formula>I10="as"</formula>
    </cfRule>
    <cfRule type="expression" dxfId="341" priority="101" stopIfTrue="1">
      <formula>I10="bs"</formula>
    </cfRule>
  </conditionalFormatting>
  <conditionalFormatting sqref="P95 I89 I97 I105 I113 I121 I129 I137 I145 K141 K125 K109 K93 M101 M133 O117 I10 I18 I26 I34 I42 I50 I58 I66 K62 K46 K30 K14 M22 M54 O38 P16">
    <cfRule type="expression" dxfId="340" priority="99" stopIfTrue="1">
      <formula>$N$1="CU"</formula>
    </cfRule>
  </conditionalFormatting>
  <conditionalFormatting sqref="E7">
    <cfRule type="expression" dxfId="339" priority="98" stopIfTrue="1">
      <formula>AND($D7&lt;5,$C7&gt;0)</formula>
    </cfRule>
  </conditionalFormatting>
  <conditionalFormatting sqref="E11">
    <cfRule type="cellIs" dxfId="338" priority="96" stopIfTrue="1" operator="equal">
      <formula>"Bye"</formula>
    </cfRule>
    <cfRule type="expression" dxfId="337" priority="97" stopIfTrue="1">
      <formula>AND($D11&lt;5,$C11&gt;0)</formula>
    </cfRule>
  </conditionalFormatting>
  <conditionalFormatting sqref="F11 H11 F15 H15:H16 H27:H28 H31:H32 H35:H36 H39:H40 H43:H44 H47:H48 H55:H56 H59:H60 H63:H64">
    <cfRule type="expression" dxfId="336" priority="95" stopIfTrue="1">
      <formula>AND($D11&lt;5,$C11&gt;0)</formula>
    </cfRule>
  </conditionalFormatting>
  <conditionalFormatting sqref="E12:F12 F40 F44 F48 L39 F56 F60 F64">
    <cfRule type="expression" dxfId="335" priority="94" stopIfTrue="1">
      <formula>AND($D11&lt;5,$C11&gt;0)</formula>
    </cfRule>
  </conditionalFormatting>
  <conditionalFormatting sqref="H12">
    <cfRule type="expression" dxfId="334" priority="93" stopIfTrue="1">
      <formula>AND($D12&lt;5,$C12&gt;0)</formula>
    </cfRule>
  </conditionalFormatting>
  <conditionalFormatting sqref="E15 E19:F20 H19:H20 E39:E40 E43:E44 E47:E48 E55:E56 E59:E60 E63:E64 F39 F43 F47 F55 F59 F63 E27:F28 E31:F32 E35:F36">
    <cfRule type="cellIs" dxfId="333" priority="91" stopIfTrue="1" operator="equal">
      <formula>"Bye"</formula>
    </cfRule>
    <cfRule type="expression" dxfId="332" priority="92" stopIfTrue="1">
      <formula>AND($D15&lt;5,$C15&gt;0)</formula>
    </cfRule>
  </conditionalFormatting>
  <conditionalFormatting sqref="E16:F16">
    <cfRule type="expression" dxfId="331" priority="90" stopIfTrue="1">
      <formula>AND($D15&lt;5,$C15&gt;0)</formula>
    </cfRule>
  </conditionalFormatting>
  <conditionalFormatting sqref="H10 L22 H34 H18 H26 H42 H50 H58 H66 J46 J62 N38 L54 J30 J14">
    <cfRule type="expression" dxfId="330" priority="87" stopIfTrue="1">
      <formula>AND($N$1="CU",H10="Sodnik")</formula>
    </cfRule>
    <cfRule type="expression" dxfId="329" priority="88" stopIfTrue="1">
      <formula>AND($N$1="CU",H10&lt;&gt;"Umpire",I10&lt;&gt;"")</formula>
    </cfRule>
    <cfRule type="expression" dxfId="328" priority="89" stopIfTrue="1">
      <formula>AND($N$1="CU",H10&lt;&gt;"Umpire")</formula>
    </cfRule>
  </conditionalFormatting>
  <conditionalFormatting sqref="D87 D91 D95 D99 D103 D107 D111 D119 D123 D127 D131 D135 D139 D143 D147 D8 D12 D16 D20 D40 D28 D32 D44 D48 D52 D56 D60 D64 D68 D36">
    <cfRule type="expression" dxfId="327" priority="86" stopIfTrue="1">
      <formula>"IF(D7=D8)"</formula>
    </cfRule>
  </conditionalFormatting>
  <conditionalFormatting sqref="D42">
    <cfRule type="expression" dxfId="326" priority="83" stopIfTrue="1">
      <formula>AND($D42&gt;0,$D42&lt;5,$C42&gt;0)</formula>
    </cfRule>
    <cfRule type="expression" dxfId="325" priority="84" stopIfTrue="1">
      <formula>$D42&gt;0</formula>
    </cfRule>
    <cfRule type="expression" dxfId="324" priority="85" stopIfTrue="1">
      <formula>$E42="Bye"</formula>
    </cfRule>
  </conditionalFormatting>
  <conditionalFormatting sqref="C51 C7:C8">
    <cfRule type="expression" dxfId="323" priority="80" stopIfTrue="1">
      <formula>AND($D7&gt;0,$D7&lt;5,$C7&gt;0)</formula>
    </cfRule>
    <cfRule type="expression" dxfId="322" priority="81" stopIfTrue="1">
      <formula>$D7&gt;0</formula>
    </cfRule>
    <cfRule type="expression" dxfId="321" priority="82" stopIfTrue="1">
      <formula>$E7="Bye"</formula>
    </cfRule>
  </conditionalFormatting>
  <conditionalFormatting sqref="C52">
    <cfRule type="expression" dxfId="320" priority="77" stopIfTrue="1">
      <formula>AND($D52&gt;0,$D52&lt;5,$C52&gt;0)</formula>
    </cfRule>
    <cfRule type="expression" dxfId="319" priority="78" stopIfTrue="1">
      <formula>$D52&gt;0</formula>
    </cfRule>
    <cfRule type="expression" dxfId="318" priority="79" stopIfTrue="1">
      <formula>$E52="Bye"</formula>
    </cfRule>
  </conditionalFormatting>
  <conditionalFormatting sqref="D7 D67 D118 D35 D39 D114">
    <cfRule type="expression" dxfId="317" priority="76" stopIfTrue="1">
      <formula>$D7&gt;0</formula>
    </cfRule>
  </conditionalFormatting>
  <conditionalFormatting sqref="D11 D15 D19 D27 D31 D43 D47 D55 D59 D63">
    <cfRule type="expression" dxfId="316" priority="75" stopIfTrue="1">
      <formula>$D11&gt;0</formula>
    </cfRule>
  </conditionalFormatting>
  <conditionalFormatting sqref="B86 H86 F86 H130 F102 F146 F130 H146 H102 B130 B146 C146:C147 B102">
    <cfRule type="expression" dxfId="315" priority="74" stopIfTrue="1">
      <formula>AND($D86&lt;5,$C86&gt;0)</formula>
    </cfRule>
  </conditionalFormatting>
  <conditionalFormatting sqref="H131 H87 E147:F147 E103:F103 E131:F131 H103 E87:F87 H147">
    <cfRule type="expression" dxfId="314" priority="73" stopIfTrue="1">
      <formula>AND($D86&lt;5,$C86&gt;0)</formula>
    </cfRule>
  </conditionalFormatting>
  <conditionalFormatting sqref="E146 E102 E130">
    <cfRule type="cellIs" dxfId="313" priority="71" stopIfTrue="1" operator="equal">
      <formula>"Bye"</formula>
    </cfRule>
    <cfRule type="expression" dxfId="312" priority="72" stopIfTrue="1">
      <formula>AND($D102&lt;5,$C102&gt;0)</formula>
    </cfRule>
  </conditionalFormatting>
  <conditionalFormatting sqref="L92 L108 L124 L140 N100 N132 P116 J88 J96 J104 J112 J120 J128 J136 J144">
    <cfRule type="expression" dxfId="311" priority="69" stopIfTrue="1">
      <formula>I89="as"</formula>
    </cfRule>
    <cfRule type="expression" dxfId="310" priority="70" stopIfTrue="1">
      <formula>I89="bs"</formula>
    </cfRule>
  </conditionalFormatting>
  <conditionalFormatting sqref="L93 L109 L125 L141 J145 N133 N101 J89 J97 J105 J113 J121 J129 J137 P117">
    <cfRule type="expression" dxfId="309" priority="67" stopIfTrue="1">
      <formula>I89="as"</formula>
    </cfRule>
    <cfRule type="expression" dxfId="308" priority="68" stopIfTrue="1">
      <formula>I89="bs"</formula>
    </cfRule>
  </conditionalFormatting>
  <conditionalFormatting sqref="E86">
    <cfRule type="expression" dxfId="307" priority="66" stopIfTrue="1">
      <formula>AND($D86&lt;5,$C86&gt;0)</formula>
    </cfRule>
  </conditionalFormatting>
  <conditionalFormatting sqref="E90">
    <cfRule type="cellIs" dxfId="306" priority="64" stopIfTrue="1" operator="equal">
      <formula>"Bye"</formula>
    </cfRule>
    <cfRule type="expression" dxfId="305" priority="65" stopIfTrue="1">
      <formula>AND($D90&lt;5,$C90&gt;0)</formula>
    </cfRule>
  </conditionalFormatting>
  <conditionalFormatting sqref="F90 H90 F94 H94:H95 H106:H107 H110:H111 H118:H119 H122:H123 H126:H127 H134:H135 H138:H139 H142:H143">
    <cfRule type="expression" dxfId="304" priority="63" stopIfTrue="1">
      <formula>AND($D90&lt;5,$C90&gt;0)</formula>
    </cfRule>
  </conditionalFormatting>
  <conditionalFormatting sqref="E91:F91 F119 F123 F127 L118 F135 F139 F143">
    <cfRule type="expression" dxfId="303" priority="62" stopIfTrue="1">
      <formula>AND($D90&lt;5,$C90&gt;0)</formula>
    </cfRule>
  </conditionalFormatting>
  <conditionalFormatting sqref="H91">
    <cfRule type="expression" dxfId="302" priority="61" stopIfTrue="1">
      <formula>AND($D91&lt;5,$C91&gt;0)</formula>
    </cfRule>
  </conditionalFormatting>
  <conditionalFormatting sqref="E94 E98:F99 H98:H99 E118:E119 E122:E123 E126:E127 E134:E135 E138:E139 E142:E143 F118 F122 F126 F134 F138 F142 E106:F107 E110:F111">
    <cfRule type="cellIs" dxfId="301" priority="59" stopIfTrue="1" operator="equal">
      <formula>"Bye"</formula>
    </cfRule>
    <cfRule type="expression" dxfId="300" priority="60" stopIfTrue="1">
      <formula>AND($D94&lt;5,$C94&gt;0)</formula>
    </cfRule>
  </conditionalFormatting>
  <conditionalFormatting sqref="E95:F95">
    <cfRule type="expression" dxfId="299" priority="58" stopIfTrue="1">
      <formula>AND($D94&lt;5,$C94&gt;0)</formula>
    </cfRule>
  </conditionalFormatting>
  <conditionalFormatting sqref="H89 L101 H113 H97 H105 H121 H129 H137 H145 J125 J141 N117 L133 J109 J93">
    <cfRule type="expression" dxfId="298" priority="55" stopIfTrue="1">
      <formula>AND($N$1="CU",H89="Sodnik")</formula>
    </cfRule>
    <cfRule type="expression" dxfId="297" priority="56" stopIfTrue="1">
      <formula>AND($N$1="CU",H89&lt;&gt;"Umpire",I89&lt;&gt;"")</formula>
    </cfRule>
    <cfRule type="expression" dxfId="296" priority="57" stopIfTrue="1">
      <formula>AND($N$1="CU",H89&lt;&gt;"Umpire")</formula>
    </cfRule>
  </conditionalFormatting>
  <conditionalFormatting sqref="D121">
    <cfRule type="expression" dxfId="295" priority="52" stopIfTrue="1">
      <formula>AND($D121&gt;0,$D121&lt;5,$C121&gt;0)</formula>
    </cfRule>
    <cfRule type="expression" dxfId="294" priority="53" stopIfTrue="1">
      <formula>$D121&gt;0</formula>
    </cfRule>
    <cfRule type="expression" dxfId="293" priority="54" stopIfTrue="1">
      <formula>$E121="Bye"</formula>
    </cfRule>
  </conditionalFormatting>
  <conditionalFormatting sqref="C130 C102:C103 C86:C87">
    <cfRule type="expression" dxfId="292" priority="49" stopIfTrue="1">
      <formula>AND($D86&gt;0,$D86&lt;5,$C86&gt;0)</formula>
    </cfRule>
    <cfRule type="expression" dxfId="291" priority="50" stopIfTrue="1">
      <formula>$D86&gt;0</formula>
    </cfRule>
    <cfRule type="expression" dxfId="290" priority="51" stopIfTrue="1">
      <formula>$E86="Bye"</formula>
    </cfRule>
  </conditionalFormatting>
  <conditionalFormatting sqref="C131">
    <cfRule type="expression" dxfId="289" priority="46" stopIfTrue="1">
      <formula>AND($D131&gt;0,$D131&lt;5,$C131&gt;0)</formula>
    </cfRule>
    <cfRule type="expression" dxfId="288" priority="47" stopIfTrue="1">
      <formula>$D131&gt;0</formula>
    </cfRule>
    <cfRule type="expression" dxfId="287" priority="48" stopIfTrue="1">
      <formula>$E131="Bye"</formula>
    </cfRule>
  </conditionalFormatting>
  <conditionalFormatting sqref="D86 D146">
    <cfRule type="expression" dxfId="286" priority="45" stopIfTrue="1">
      <formula>$D86&gt;0</formula>
    </cfRule>
  </conditionalFormatting>
  <conditionalFormatting sqref="D90 D94 D98 D106 D110 D142 D122 D126 D134 D138 D102 D51">
    <cfRule type="expression" dxfId="285" priority="44" stopIfTrue="1">
      <formula>$D51&gt;0</formula>
    </cfRule>
  </conditionalFormatting>
  <conditionalFormatting sqref="E39">
    <cfRule type="expression" dxfId="284" priority="43" stopIfTrue="1">
      <formula>AND($D39&lt;5,$C39&gt;0)</formula>
    </cfRule>
  </conditionalFormatting>
  <conditionalFormatting sqref="E39:I40">
    <cfRule type="expression" dxfId="283" priority="42" stopIfTrue="1">
      <formula>AND($D39&lt;5,$C39&gt;0)</formula>
    </cfRule>
  </conditionalFormatting>
  <conditionalFormatting sqref="B39:C40 E39:I40 D40">
    <cfRule type="expression" dxfId="282" priority="41" stopIfTrue="1">
      <formula>AND($D39&lt;5,$C39&gt;0)</formula>
    </cfRule>
  </conditionalFormatting>
  <conditionalFormatting sqref="B35:C36 E35:I36 D36">
    <cfRule type="expression" dxfId="281" priority="40" stopIfTrue="1">
      <formula>AND($D35&lt;5,$C35&gt;0)</formula>
    </cfRule>
  </conditionalFormatting>
  <conditionalFormatting sqref="D130">
    <cfRule type="expression" dxfId="280" priority="39" stopIfTrue="1">
      <formula>$D130&gt;0</formula>
    </cfRule>
  </conditionalFormatting>
  <conditionalFormatting sqref="O13:P13">
    <cfRule type="expression" dxfId="279" priority="30" stopIfTrue="1">
      <formula>O38="bs"</formula>
    </cfRule>
    <cfRule type="expression" dxfId="278" priority="31" stopIfTrue="1">
      <formula>O38="as"</formula>
    </cfRule>
  </conditionalFormatting>
  <conditionalFormatting sqref="O14:P14">
    <cfRule type="expression" dxfId="277" priority="28" stopIfTrue="1">
      <formula>O38="bs"</formula>
    </cfRule>
    <cfRule type="expression" dxfId="276" priority="29" stopIfTrue="1">
      <formula>O38="as"</formula>
    </cfRule>
  </conditionalFormatting>
  <conditionalFormatting sqref="O17:P17">
    <cfRule type="expression" dxfId="275" priority="26" stopIfTrue="1">
      <formula>O117="bs"</formula>
    </cfRule>
    <cfRule type="expression" dxfId="274" priority="27" stopIfTrue="1">
      <formula>O117="as"</formula>
    </cfRule>
  </conditionalFormatting>
  <conditionalFormatting sqref="O18:P18">
    <cfRule type="expression" dxfId="273" priority="24" stopIfTrue="1">
      <formula>O117="bs"</formula>
    </cfRule>
    <cfRule type="expression" dxfId="272" priority="25" stopIfTrue="1">
      <formula>O117="as"</formula>
    </cfRule>
  </conditionalFormatting>
  <conditionalFormatting sqref="O92:P92">
    <cfRule type="expression" dxfId="271" priority="22" stopIfTrue="1">
      <formula>O38="bs"</formula>
    </cfRule>
    <cfRule type="expression" dxfId="270" priority="23" stopIfTrue="1">
      <formula>O38="as"</formula>
    </cfRule>
  </conditionalFormatting>
  <conditionalFormatting sqref="O93:P93">
    <cfRule type="expression" dxfId="269" priority="20" stopIfTrue="1">
      <formula>O38="as"</formula>
    </cfRule>
    <cfRule type="expression" dxfId="268" priority="21" stopIfTrue="1">
      <formula>O38="bs"</formula>
    </cfRule>
  </conditionalFormatting>
  <conditionalFormatting sqref="O96:P96">
    <cfRule type="expression" dxfId="267" priority="18" stopIfTrue="1">
      <formula>O117="bs"</formula>
    </cfRule>
    <cfRule type="expression" dxfId="266" priority="19" stopIfTrue="1">
      <formula>O117="as"</formula>
    </cfRule>
  </conditionalFormatting>
  <conditionalFormatting sqref="O97:P97">
    <cfRule type="expression" dxfId="265" priority="16" stopIfTrue="1">
      <formula>O117="bs"</formula>
    </cfRule>
    <cfRule type="expression" dxfId="264" priority="17" stopIfTrue="1">
      <formula>O117="as"</formula>
    </cfRule>
  </conditionalFormatting>
  <conditionalFormatting sqref="Q15">
    <cfRule type="expression" dxfId="263" priority="14" stopIfTrue="1">
      <formula>P16="bs"</formula>
    </cfRule>
    <cfRule type="expression" dxfId="262" priority="15" stopIfTrue="1">
      <formula>P16="as"</formula>
    </cfRule>
  </conditionalFormatting>
  <conditionalFormatting sqref="Q16">
    <cfRule type="expression" dxfId="261" priority="12" stopIfTrue="1">
      <formula>P16="bs"</formula>
    </cfRule>
    <cfRule type="expression" dxfId="260" priority="13" stopIfTrue="1">
      <formula>P16="as"</formula>
    </cfRule>
  </conditionalFormatting>
  <conditionalFormatting sqref="Q94">
    <cfRule type="expression" dxfId="259" priority="10" stopIfTrue="1">
      <formula>P16="bs"</formula>
    </cfRule>
    <cfRule type="expression" dxfId="258" priority="11" stopIfTrue="1">
      <formula>P16="as"</formula>
    </cfRule>
  </conditionalFormatting>
  <conditionalFormatting sqref="Q95">
    <cfRule type="expression" dxfId="257" priority="8" stopIfTrue="1">
      <formula>P16="bs"</formula>
    </cfRule>
    <cfRule type="expression" dxfId="256" priority="9" stopIfTrue="1">
      <formula>P16="as"</formula>
    </cfRule>
  </conditionalFormatting>
  <conditionalFormatting sqref="O16">
    <cfRule type="expression" dxfId="255" priority="5" stopIfTrue="1">
      <formula>AND($N$1="CU",O16="Sodnik")</formula>
    </cfRule>
    <cfRule type="expression" dxfId="254" priority="6" stopIfTrue="1">
      <formula>AND($N$1="CU",O16&lt;&gt;"Umpire",P16&lt;&gt;"")</formula>
    </cfRule>
    <cfRule type="expression" dxfId="253" priority="7" stopIfTrue="1">
      <formula>AND($N$1="CU",O16&lt;&gt;"Umpire")</formula>
    </cfRule>
  </conditionalFormatting>
  <conditionalFormatting sqref="O95">
    <cfRule type="expression" dxfId="252" priority="2" stopIfTrue="1">
      <formula>AND($N$1="CU",O95="Sodnik")</formula>
    </cfRule>
    <cfRule type="expression" dxfId="251" priority="3" stopIfTrue="1">
      <formula>AND($N$1="CU",O95&lt;&gt;"Umpire",P95&lt;&gt;"")</formula>
    </cfRule>
    <cfRule type="expression" dxfId="250" priority="4" stopIfTrue="1">
      <formula>AND($N$1="CU",O95&lt;&gt;"Umpire")</formula>
    </cfRule>
  </conditionalFormatting>
  <conditionalFormatting sqref="D23">
    <cfRule type="expression" dxfId="249" priority="1" stopIfTrue="1">
      <formula>$D23&gt;0</formula>
    </cfRule>
  </conditionalFormatting>
  <dataValidations count="1">
    <dataValidation type="list" allowBlank="1" showInputMessage="1" sqref="H89 J93 J109 N117 L133 J125 J141 H145 H137 H129 H121 H113 H105 H97 L101 H10 L22 H18 H26 H34 H42 H50 H58 H66 J62 J46 L54 N38 J30 J14 O16 O95">
      <formula1>$T$7:$T$16</formula1>
    </dataValidation>
  </dataValidations>
  <printOptions horizontalCentered="1" verticalCentered="1"/>
  <pageMargins left="0.75" right="0.75" top="0.15748031496062992" bottom="0.19685039370078741" header="0.31496062992125984" footer="0.31496062992125984"/>
  <pageSetup paperSize="9" scale="95" orientation="portrait" horizontalDpi="300" verticalDpi="300" r:id="rId1"/>
  <headerFooter alignWithMargins="0"/>
  <rowBreaks count="1" manualBreakCount="1">
    <brk id="79" max="16383" man="1"/>
  </rowBreaks>
  <drawing r:id="rId2"/>
  <legacyDrawing r:id="rId3"/>
</worksheet>
</file>

<file path=xl/worksheets/sheet2.xml><?xml version="1.0" encoding="utf-8"?>
<worksheet xmlns="http://schemas.openxmlformats.org/spreadsheetml/2006/main" xmlns:r="http://schemas.openxmlformats.org/officeDocument/2006/relationships">
  <sheetPr codeName="Sheet6">
    <pageSetUpPr fitToPage="1"/>
  </sheetPr>
  <dimension ref="A1:J65"/>
  <sheetViews>
    <sheetView showGridLines="0" showZeros="0" topLeftCell="A37" zoomScaleNormal="100" workbookViewId="0">
      <selection activeCell="E68" sqref="E68"/>
    </sheetView>
  </sheetViews>
  <sheetFormatPr defaultRowHeight="12.75"/>
  <cols>
    <col min="1" max="4" width="12" customWidth="1"/>
    <col min="5" max="8" width="12" style="40" customWidth="1"/>
    <col min="9" max="10" width="10.7109375" style="40" customWidth="1"/>
  </cols>
  <sheetData>
    <row r="1" spans="1:10" ht="26.25">
      <c r="A1" s="818">
        <f>'vnos podatkov'!$A$6</f>
        <v>0</v>
      </c>
      <c r="B1" s="50"/>
      <c r="C1" s="50"/>
      <c r="E1" s="51" t="s">
        <v>240</v>
      </c>
      <c r="F1" s="51"/>
      <c r="G1" s="52"/>
      <c r="H1" s="52"/>
      <c r="I1" s="52"/>
      <c r="J1" s="52"/>
    </row>
    <row r="2" spans="1:10">
      <c r="A2" s="952">
        <f>'vnos podatkov'!$A$8</f>
        <v>0</v>
      </c>
      <c r="B2" s="46">
        <f>'vnos podatkov'!$B$8</f>
        <v>0</v>
      </c>
      <c r="C2" s="46">
        <f>'vnos podatkov'!$C$8</f>
        <v>0</v>
      </c>
      <c r="E2" s="664" t="s">
        <v>241</v>
      </c>
      <c r="F2" s="627"/>
      <c r="G2" s="51"/>
      <c r="H2" s="51"/>
      <c r="I2" s="51"/>
      <c r="J2" s="51"/>
    </row>
    <row r="3" spans="1:10" s="2" customFormat="1">
      <c r="A3" s="41" t="s">
        <v>388</v>
      </c>
      <c r="B3" s="153" t="s">
        <v>68</v>
      </c>
      <c r="C3" s="153" t="s">
        <v>242</v>
      </c>
      <c r="D3" s="189"/>
      <c r="E3" s="153" t="s">
        <v>123</v>
      </c>
      <c r="F3" s="153" t="s">
        <v>83</v>
      </c>
      <c r="G3" s="43"/>
      <c r="H3" s="43" t="s">
        <v>69</v>
      </c>
      <c r="I3" s="665"/>
    </row>
    <row r="4" spans="1:10" s="2" customFormat="1" ht="13.5" thickBot="1">
      <c r="A4" s="1375">
        <f>'vnos podatkov'!$D$8</f>
        <v>0</v>
      </c>
      <c r="B4" s="1394">
        <f>'vnos podatkov'!$A$10</f>
        <v>0</v>
      </c>
      <c r="C4" s="1396">
        <f>'vnos podatkov'!$C$10</f>
        <v>0</v>
      </c>
      <c r="D4" s="1394"/>
      <c r="E4" s="1395">
        <f>'vnos podatkov'!$D$10</f>
        <v>0</v>
      </c>
      <c r="F4" s="1395">
        <f>'vnos podatkov'!$B$10</f>
        <v>0</v>
      </c>
      <c r="G4" s="1396"/>
      <c r="H4" s="1381">
        <f>'vnos podatkov'!$E$10</f>
        <v>0</v>
      </c>
      <c r="I4" s="55"/>
      <c r="J4" s="55"/>
    </row>
    <row r="5" spans="1:10" s="626" customFormat="1" ht="14.25" customHeight="1">
      <c r="A5" s="666" t="s">
        <v>243</v>
      </c>
      <c r="B5" s="667"/>
      <c r="C5" s="668"/>
      <c r="D5" s="668"/>
      <c r="E5" s="668"/>
      <c r="F5" s="668"/>
      <c r="G5" s="668"/>
      <c r="H5" s="669"/>
      <c r="I5" s="670"/>
      <c r="J5" s="670"/>
    </row>
    <row r="6" spans="1:10" s="16" customFormat="1" ht="8.25" customHeight="1">
      <c r="A6" s="671"/>
      <c r="B6" s="672"/>
      <c r="C6" s="673" t="s">
        <v>244</v>
      </c>
      <c r="D6" s="674"/>
      <c r="E6" s="675"/>
      <c r="F6" s="674" t="s">
        <v>237</v>
      </c>
      <c r="G6" s="674"/>
      <c r="H6" s="676"/>
      <c r="I6" s="246"/>
      <c r="J6" s="246"/>
    </row>
    <row r="7" spans="1:10" s="684" customFormat="1" ht="14.25" customHeight="1">
      <c r="A7" s="677" t="s">
        <v>172</v>
      </c>
      <c r="B7" s="678"/>
      <c r="C7" s="679"/>
      <c r="D7" s="679"/>
      <c r="E7" s="680"/>
      <c r="F7" s="681"/>
      <c r="G7" s="681"/>
      <c r="H7" s="682"/>
      <c r="I7" s="683"/>
      <c r="J7" s="683"/>
    </row>
    <row r="8" spans="1:10" s="16" customFormat="1" ht="8.25" customHeight="1">
      <c r="A8" s="671"/>
      <c r="B8" s="672"/>
      <c r="C8" s="685" t="s">
        <v>245</v>
      </c>
      <c r="D8" s="675" t="s">
        <v>246</v>
      </c>
      <c r="E8" s="674" t="s">
        <v>247</v>
      </c>
      <c r="F8" s="675"/>
      <c r="G8" s="674" t="s">
        <v>248</v>
      </c>
      <c r="H8" s="676"/>
      <c r="I8" s="246"/>
      <c r="J8" s="246"/>
    </row>
    <row r="9" spans="1:10" s="684" customFormat="1" ht="14.25" customHeight="1">
      <c r="A9" s="677" t="s">
        <v>238</v>
      </c>
      <c r="B9" s="686"/>
      <c r="C9" s="687"/>
      <c r="D9" s="687"/>
      <c r="E9" s="688"/>
      <c r="F9" s="687"/>
      <c r="G9" s="689"/>
      <c r="H9" s="690"/>
      <c r="I9" s="683"/>
      <c r="J9" s="683"/>
    </row>
    <row r="10" spans="1:10" s="684" customFormat="1" ht="14.25" customHeight="1" thickBot="1">
      <c r="A10" s="691" t="s">
        <v>249</v>
      </c>
      <c r="B10" s="692"/>
      <c r="C10" s="693"/>
      <c r="D10" s="693"/>
      <c r="E10" s="694"/>
      <c r="F10" s="693"/>
      <c r="G10" s="57"/>
      <c r="H10" s="695"/>
      <c r="I10" s="683"/>
      <c r="J10" s="683"/>
    </row>
    <row r="11" spans="1:10" s="626" customFormat="1" ht="14.25" customHeight="1">
      <c r="A11" s="666" t="s">
        <v>200</v>
      </c>
      <c r="B11" s="667"/>
      <c r="C11" s="696"/>
      <c r="D11" s="696"/>
      <c r="E11" s="697"/>
      <c r="F11" s="697"/>
      <c r="G11" s="697"/>
      <c r="H11" s="698"/>
      <c r="I11" s="699"/>
      <c r="J11" s="699"/>
    </row>
    <row r="12" spans="1:10" s="16" customFormat="1" ht="8.25" customHeight="1">
      <c r="A12" s="671"/>
      <c r="B12" s="672"/>
      <c r="C12" s="673" t="s">
        <v>250</v>
      </c>
      <c r="D12" s="674"/>
      <c r="E12" s="675"/>
      <c r="F12" s="675" t="s">
        <v>251</v>
      </c>
      <c r="G12" s="674" t="s">
        <v>252</v>
      </c>
      <c r="H12" s="676"/>
      <c r="I12" s="246"/>
      <c r="J12" s="246"/>
    </row>
    <row r="13" spans="1:10" s="684" customFormat="1" ht="14.25" customHeight="1">
      <c r="A13" s="700" t="s">
        <v>133</v>
      </c>
      <c r="B13" s="701"/>
      <c r="C13" s="679"/>
      <c r="D13" s="702"/>
      <c r="E13" s="703"/>
      <c r="F13" s="704"/>
      <c r="G13" s="705"/>
      <c r="H13" s="706"/>
      <c r="I13" s="683"/>
      <c r="J13" s="683"/>
    </row>
    <row r="14" spans="1:10" s="684" customFormat="1" ht="14.25" customHeight="1">
      <c r="A14" s="700" t="s">
        <v>235</v>
      </c>
      <c r="B14" s="701"/>
      <c r="C14" s="679"/>
      <c r="D14" s="707"/>
      <c r="E14" s="680"/>
      <c r="F14" s="687"/>
      <c r="G14" s="681"/>
      <c r="H14" s="682"/>
      <c r="I14" s="708"/>
      <c r="J14" s="683"/>
    </row>
    <row r="15" spans="1:10" s="684" customFormat="1" ht="14.25" customHeight="1">
      <c r="A15" s="709" t="s">
        <v>253</v>
      </c>
      <c r="B15" s="710"/>
      <c r="C15" s="681"/>
      <c r="D15" s="711"/>
      <c r="E15" s="712"/>
      <c r="F15" s="713"/>
      <c r="G15" s="711"/>
      <c r="H15" s="714"/>
      <c r="I15" s="683"/>
      <c r="J15" s="683"/>
    </row>
    <row r="16" spans="1:10" s="684" customFormat="1" ht="14.25" customHeight="1">
      <c r="A16" s="709"/>
      <c r="B16" s="710"/>
      <c r="C16" s="681"/>
      <c r="D16" s="711"/>
      <c r="E16" s="712"/>
      <c r="F16" s="713"/>
      <c r="G16" s="711"/>
      <c r="H16" s="714"/>
      <c r="I16" s="683"/>
      <c r="J16" s="683"/>
    </row>
    <row r="17" spans="1:10" s="684" customFormat="1" ht="14.25" customHeight="1">
      <c r="A17" s="709"/>
      <c r="B17" s="710"/>
      <c r="C17" s="681"/>
      <c r="D17" s="711"/>
      <c r="E17" s="712"/>
      <c r="F17" s="713"/>
      <c r="G17" s="711"/>
      <c r="H17" s="714"/>
      <c r="I17" s="683"/>
      <c r="J17" s="683"/>
    </row>
    <row r="18" spans="1:10" s="684" customFormat="1" ht="14.25" customHeight="1">
      <c r="A18" s="700"/>
      <c r="B18" s="701"/>
      <c r="C18" s="681"/>
      <c r="D18" s="711"/>
      <c r="E18" s="712"/>
      <c r="F18" s="713"/>
      <c r="G18" s="711"/>
      <c r="H18" s="714"/>
      <c r="I18" s="683"/>
      <c r="J18" s="683"/>
    </row>
    <row r="19" spans="1:10" s="16" customFormat="1" ht="8.25" customHeight="1">
      <c r="A19" s="715"/>
      <c r="B19" s="672"/>
      <c r="C19" s="673" t="s">
        <v>254</v>
      </c>
      <c r="D19" s="675"/>
      <c r="E19" s="716" t="s">
        <v>255</v>
      </c>
      <c r="F19" s="717" t="s">
        <v>256</v>
      </c>
      <c r="G19" s="675"/>
      <c r="H19" s="718" t="s">
        <v>255</v>
      </c>
      <c r="I19" s="246"/>
      <c r="J19" s="246"/>
    </row>
    <row r="20" spans="1:10" s="684" customFormat="1" ht="14.25" customHeight="1" thickBot="1">
      <c r="A20" s="719" t="s">
        <v>257</v>
      </c>
      <c r="B20" s="720"/>
      <c r="C20" s="721"/>
      <c r="D20" s="722"/>
      <c r="E20" s="723"/>
      <c r="F20" s="724"/>
      <c r="G20" s="725"/>
      <c r="H20" s="726"/>
      <c r="I20" s="683"/>
      <c r="J20" s="683"/>
    </row>
    <row r="21" spans="1:10" s="626" customFormat="1" ht="14.25" customHeight="1">
      <c r="A21" s="727" t="s">
        <v>258</v>
      </c>
      <c r="B21" s="696"/>
      <c r="C21" s="697"/>
      <c r="D21" s="697"/>
      <c r="E21" s="697"/>
      <c r="F21" s="697"/>
      <c r="G21" s="697"/>
      <c r="H21" s="698"/>
      <c r="I21" s="699"/>
      <c r="J21" s="699"/>
    </row>
    <row r="22" spans="1:10" s="16" customFormat="1" ht="8.25" customHeight="1">
      <c r="A22" s="671"/>
      <c r="B22" s="672"/>
      <c r="C22" s="685" t="s">
        <v>463</v>
      </c>
      <c r="D22" s="675" t="s">
        <v>259</v>
      </c>
      <c r="E22" s="674" t="s">
        <v>260</v>
      </c>
      <c r="F22" s="675"/>
      <c r="G22" s="675" t="s">
        <v>261</v>
      </c>
      <c r="H22" s="676" t="s">
        <v>262</v>
      </c>
      <c r="I22" s="246"/>
      <c r="J22" s="246"/>
    </row>
    <row r="23" spans="1:10" s="684" customFormat="1" ht="14.25" customHeight="1">
      <c r="A23" s="700" t="s">
        <v>263</v>
      </c>
      <c r="B23" s="728"/>
      <c r="C23" s="687"/>
      <c r="D23" s="713"/>
      <c r="E23" s="711"/>
      <c r="F23" s="712"/>
      <c r="G23" s="713"/>
      <c r="H23" s="729"/>
      <c r="I23" s="683"/>
      <c r="J23" s="683"/>
    </row>
    <row r="24" spans="1:10" s="684" customFormat="1" ht="14.25" customHeight="1">
      <c r="A24" s="677" t="s">
        <v>264</v>
      </c>
      <c r="B24" s="678"/>
      <c r="C24" s="687"/>
      <c r="D24" s="730"/>
      <c r="E24" s="731"/>
      <c r="F24" s="732"/>
      <c r="G24" s="687"/>
      <c r="H24" s="733"/>
      <c r="I24" s="708"/>
      <c r="J24" s="683"/>
    </row>
    <row r="25" spans="1:10" s="684" customFormat="1" ht="14.25" customHeight="1">
      <c r="A25" s="700" t="s">
        <v>265</v>
      </c>
      <c r="B25" s="728"/>
      <c r="C25" s="687"/>
      <c r="D25" s="713"/>
      <c r="E25" s="734"/>
      <c r="F25" s="735"/>
      <c r="G25" s="713"/>
      <c r="H25" s="729"/>
      <c r="I25" s="683"/>
      <c r="J25" s="683"/>
    </row>
    <row r="26" spans="1:10" s="684" customFormat="1" ht="14.25" customHeight="1" thickBot="1">
      <c r="A26" s="691" t="s">
        <v>266</v>
      </c>
      <c r="B26" s="736"/>
      <c r="C26" s="693"/>
      <c r="D26" s="737"/>
      <c r="E26" s="738"/>
      <c r="F26" s="739"/>
      <c r="G26" s="693"/>
      <c r="H26" s="740"/>
      <c r="I26" s="708"/>
      <c r="J26" s="683"/>
    </row>
    <row r="27" spans="1:10" s="626" customFormat="1" ht="14.25" customHeight="1">
      <c r="A27" s="727" t="s">
        <v>267</v>
      </c>
      <c r="B27" s="696"/>
      <c r="C27" s="697"/>
      <c r="D27" s="697"/>
      <c r="E27" s="697"/>
      <c r="F27" s="697"/>
      <c r="G27" s="697"/>
      <c r="H27" s="698"/>
      <c r="I27" s="699"/>
      <c r="J27" s="699"/>
    </row>
    <row r="28" spans="1:10" s="16" customFormat="1" ht="8.25" customHeight="1">
      <c r="A28" s="671"/>
      <c r="B28" s="672"/>
      <c r="C28" s="685" t="s">
        <v>236</v>
      </c>
      <c r="D28" s="675" t="s">
        <v>268</v>
      </c>
      <c r="E28" s="675" t="s">
        <v>269</v>
      </c>
      <c r="F28" s="674" t="s">
        <v>270</v>
      </c>
      <c r="G28" s="741"/>
      <c r="H28" s="676"/>
      <c r="I28" s="246"/>
      <c r="J28" s="246"/>
    </row>
    <row r="29" spans="1:10" s="684" customFormat="1" ht="14.25" customHeight="1">
      <c r="A29" s="700" t="s">
        <v>271</v>
      </c>
      <c r="B29" s="728"/>
      <c r="C29" s="742"/>
      <c r="D29" s="713"/>
      <c r="E29" s="713"/>
      <c r="F29" s="743"/>
      <c r="G29" s="711"/>
      <c r="H29" s="714"/>
      <c r="I29" s="683"/>
      <c r="J29" s="683"/>
    </row>
    <row r="30" spans="1:10" s="16" customFormat="1" ht="8.25" customHeight="1">
      <c r="A30" s="715"/>
      <c r="B30" s="672"/>
      <c r="C30" s="673" t="s">
        <v>272</v>
      </c>
      <c r="D30" s="675"/>
      <c r="E30" s="675" t="s">
        <v>273</v>
      </c>
      <c r="F30" s="675" t="s">
        <v>274</v>
      </c>
      <c r="G30" s="675" t="s">
        <v>275</v>
      </c>
      <c r="H30" s="676" t="s">
        <v>274</v>
      </c>
      <c r="I30" s="246"/>
      <c r="J30" s="246"/>
    </row>
    <row r="31" spans="1:10" s="684" customFormat="1" ht="14.25" customHeight="1">
      <c r="A31" s="677" t="s">
        <v>276</v>
      </c>
      <c r="B31" s="686"/>
      <c r="C31" s="681"/>
      <c r="D31" s="742"/>
      <c r="E31" s="744"/>
      <c r="F31" s="687"/>
      <c r="G31" s="745"/>
      <c r="H31" s="733"/>
      <c r="I31" s="683"/>
      <c r="J31" s="683"/>
    </row>
    <row r="32" spans="1:10" s="16" customFormat="1" ht="8.25" customHeight="1">
      <c r="A32" s="715"/>
      <c r="B32" s="672"/>
      <c r="C32" s="673" t="s">
        <v>277</v>
      </c>
      <c r="D32" s="746"/>
      <c r="E32" s="674" t="s">
        <v>278</v>
      </c>
      <c r="F32" s="675"/>
      <c r="G32" s="674" t="s">
        <v>279</v>
      </c>
      <c r="H32" s="676"/>
      <c r="I32" s="246"/>
      <c r="J32" s="246"/>
    </row>
    <row r="33" spans="1:10" s="684" customFormat="1" ht="14.25" customHeight="1">
      <c r="A33" s="677" t="s">
        <v>280</v>
      </c>
      <c r="B33" s="678"/>
      <c r="C33" s="747"/>
      <c r="D33" s="748"/>
      <c r="E33" s="747"/>
      <c r="F33" s="748"/>
      <c r="G33" s="824"/>
      <c r="H33" s="825"/>
      <c r="I33" s="683"/>
      <c r="J33" s="683"/>
    </row>
    <row r="34" spans="1:10" s="16" customFormat="1" ht="8.25" customHeight="1">
      <c r="A34" s="715"/>
      <c r="B34" s="672"/>
      <c r="C34" s="749" t="s">
        <v>281</v>
      </c>
      <c r="D34" s="750"/>
      <c r="E34" s="751" t="s">
        <v>282</v>
      </c>
      <c r="F34" s="751"/>
      <c r="G34" s="826" t="s">
        <v>336</v>
      </c>
      <c r="H34" s="752"/>
      <c r="I34" s="246"/>
      <c r="J34" s="246"/>
    </row>
    <row r="35" spans="1:10" s="684" customFormat="1" ht="14.25" customHeight="1" thickBot="1">
      <c r="A35" s="691" t="s">
        <v>283</v>
      </c>
      <c r="B35" s="736"/>
      <c r="C35" s="753"/>
      <c r="D35" s="754"/>
      <c r="E35" s="753"/>
      <c r="F35" s="753"/>
      <c r="G35" s="827"/>
      <c r="H35" s="828"/>
      <c r="I35" s="708"/>
      <c r="J35" s="683"/>
    </row>
    <row r="36" spans="1:10" s="626" customFormat="1" ht="14.25" customHeight="1">
      <c r="A36" s="666" t="s">
        <v>284</v>
      </c>
      <c r="B36" s="756"/>
      <c r="C36" s="668"/>
      <c r="D36" s="668"/>
      <c r="E36" s="668"/>
      <c r="F36" s="668"/>
      <c r="G36" s="697"/>
      <c r="H36" s="698"/>
      <c r="I36" s="699"/>
      <c r="J36" s="699"/>
    </row>
    <row r="37" spans="1:10" s="16" customFormat="1" ht="8.25" customHeight="1">
      <c r="A37" s="671"/>
      <c r="B37" s="672"/>
      <c r="C37" s="673" t="s">
        <v>285</v>
      </c>
      <c r="D37" s="675"/>
      <c r="E37" s="674" t="s">
        <v>286</v>
      </c>
      <c r="F37" s="674"/>
      <c r="G37" s="674"/>
      <c r="H37" s="676"/>
      <c r="I37" s="246"/>
      <c r="J37" s="246"/>
    </row>
    <row r="38" spans="1:10" s="684" customFormat="1" ht="14.25" customHeight="1">
      <c r="A38" s="700" t="s">
        <v>287</v>
      </c>
      <c r="B38" s="728"/>
      <c r="C38" s="747"/>
      <c r="D38" s="757"/>
      <c r="E38" s="758"/>
      <c r="F38" s="758"/>
      <c r="G38" s="758"/>
      <c r="H38" s="759"/>
      <c r="I38" s="683"/>
      <c r="J38" s="683"/>
    </row>
    <row r="39" spans="1:10" s="16" customFormat="1" ht="8.25" customHeight="1">
      <c r="A39" s="671"/>
      <c r="B39" s="672"/>
      <c r="C39" s="749" t="s">
        <v>288</v>
      </c>
      <c r="D39" s="760"/>
      <c r="E39" s="751" t="s">
        <v>289</v>
      </c>
      <c r="F39" s="750"/>
      <c r="G39" s="751" t="s">
        <v>290</v>
      </c>
      <c r="H39" s="752"/>
      <c r="I39" s="246"/>
      <c r="J39" s="246"/>
    </row>
    <row r="40" spans="1:10" s="684" customFormat="1" ht="14.25" customHeight="1" thickBot="1">
      <c r="A40" s="691" t="s">
        <v>276</v>
      </c>
      <c r="B40" s="692"/>
      <c r="C40" s="753"/>
      <c r="D40" s="754"/>
      <c r="E40" s="753"/>
      <c r="F40" s="754"/>
      <c r="G40" s="753"/>
      <c r="H40" s="755"/>
      <c r="I40" s="683"/>
      <c r="J40" s="683"/>
    </row>
    <row r="41" spans="1:10" s="626" customFormat="1" ht="14.25" customHeight="1">
      <c r="A41" s="727" t="s">
        <v>291</v>
      </c>
      <c r="B41" s="696"/>
      <c r="C41" s="697"/>
      <c r="D41" s="697"/>
      <c r="E41" s="697"/>
      <c r="F41" s="697"/>
      <c r="G41" s="697"/>
      <c r="H41" s="698"/>
      <c r="I41" s="699"/>
      <c r="J41" s="699"/>
    </row>
    <row r="42" spans="1:10" s="16" customFormat="1" ht="8.25" customHeight="1">
      <c r="A42" s="671"/>
      <c r="B42" s="761"/>
      <c r="C42" s="762" t="s">
        <v>292</v>
      </c>
      <c r="D42" s="763"/>
      <c r="E42" s="764" t="s">
        <v>293</v>
      </c>
      <c r="F42" s="765"/>
      <c r="G42" s="764" t="s">
        <v>294</v>
      </c>
      <c r="H42" s="766"/>
      <c r="I42" s="246"/>
      <c r="J42" s="246"/>
    </row>
    <row r="43" spans="1:10" s="684" customFormat="1" ht="14.25" customHeight="1">
      <c r="A43" s="767" t="s">
        <v>295</v>
      </c>
      <c r="B43" s="768"/>
      <c r="C43" s="769"/>
      <c r="D43" s="742"/>
      <c r="E43" s="681"/>
      <c r="F43" s="742"/>
      <c r="G43" s="770"/>
      <c r="H43" s="682"/>
      <c r="I43" s="683"/>
      <c r="J43" s="683"/>
    </row>
    <row r="44" spans="1:10" s="16" customFormat="1" ht="9" customHeight="1">
      <c r="A44" s="671"/>
      <c r="B44" s="761"/>
      <c r="C44" s="673" t="s">
        <v>296</v>
      </c>
      <c r="D44" s="675"/>
      <c r="E44" s="674" t="s">
        <v>297</v>
      </c>
      <c r="F44" s="675"/>
      <c r="G44" s="674" t="s">
        <v>298</v>
      </c>
      <c r="H44" s="676"/>
      <c r="I44" s="246"/>
      <c r="J44" s="246"/>
    </row>
    <row r="45" spans="1:10" s="684" customFormat="1" ht="14.25" customHeight="1">
      <c r="A45" s="771"/>
      <c r="B45" s="772"/>
      <c r="C45" s="769"/>
      <c r="D45" s="742"/>
      <c r="E45" s="681"/>
      <c r="F45" s="742"/>
      <c r="G45" s="773"/>
      <c r="H45" s="682"/>
      <c r="I45" s="774"/>
      <c r="J45" s="774"/>
    </row>
    <row r="46" spans="1:10" s="16" customFormat="1" ht="9" customHeight="1">
      <c r="A46" s="1654" t="s">
        <v>299</v>
      </c>
      <c r="B46" s="1655"/>
      <c r="C46" s="1662" t="s">
        <v>300</v>
      </c>
      <c r="D46" s="1661"/>
      <c r="E46" s="1660" t="s">
        <v>301</v>
      </c>
      <c r="F46" s="1661"/>
      <c r="G46" s="674" t="s">
        <v>255</v>
      </c>
      <c r="H46" s="676"/>
      <c r="I46" s="246"/>
      <c r="J46" s="246"/>
    </row>
    <row r="47" spans="1:10" s="684" customFormat="1" ht="18" customHeight="1">
      <c r="A47" s="1656"/>
      <c r="B47" s="1657"/>
      <c r="C47" s="1663"/>
      <c r="D47" s="1659"/>
      <c r="E47" s="1658"/>
      <c r="F47" s="1659"/>
      <c r="G47" s="681"/>
      <c r="H47" s="682"/>
      <c r="I47" s="774"/>
      <c r="J47" s="774"/>
    </row>
    <row r="48" spans="1:10" s="16" customFormat="1" ht="8.25" customHeight="1">
      <c r="A48" s="671"/>
      <c r="B48" s="761"/>
      <c r="C48" s="673" t="s">
        <v>302</v>
      </c>
      <c r="D48" s="675"/>
      <c r="E48" s="675" t="s">
        <v>303</v>
      </c>
      <c r="F48" s="675" t="s">
        <v>304</v>
      </c>
      <c r="G48" s="674" t="s">
        <v>238</v>
      </c>
      <c r="H48" s="676"/>
      <c r="I48" s="246"/>
      <c r="J48" s="246"/>
    </row>
    <row r="49" spans="1:10" s="684" customFormat="1" ht="14.25" customHeight="1">
      <c r="A49" s="775" t="s">
        <v>305</v>
      </c>
      <c r="B49" s="776" t="s">
        <v>306</v>
      </c>
      <c r="C49" s="769"/>
      <c r="D49" s="742"/>
      <c r="E49" s="687"/>
      <c r="F49" s="777"/>
      <c r="G49" s="778"/>
      <c r="H49" s="779"/>
      <c r="I49" s="774"/>
      <c r="J49" s="774"/>
    </row>
    <row r="50" spans="1:10" s="684" customFormat="1" ht="14.25" customHeight="1" thickBot="1">
      <c r="A50" s="780"/>
      <c r="B50" s="781" t="s">
        <v>307</v>
      </c>
      <c r="C50" s="782"/>
      <c r="D50" s="739"/>
      <c r="E50" s="693"/>
      <c r="F50" s="693"/>
      <c r="G50" s="783"/>
      <c r="H50" s="784"/>
      <c r="I50" s="774"/>
      <c r="J50" s="774"/>
    </row>
    <row r="51" spans="1:10" s="626" customFormat="1" ht="14.25" customHeight="1">
      <c r="A51" s="666" t="s">
        <v>308</v>
      </c>
      <c r="B51" s="667"/>
      <c r="C51" s="668"/>
      <c r="D51" s="668"/>
      <c r="E51" s="668"/>
      <c r="F51" s="668"/>
      <c r="G51" s="668"/>
      <c r="H51" s="669"/>
      <c r="I51" s="699"/>
      <c r="J51" s="699"/>
    </row>
    <row r="52" spans="1:10" s="16" customFormat="1" ht="8.25" customHeight="1">
      <c r="A52" s="671"/>
      <c r="B52" s="672"/>
      <c r="C52" s="685" t="s">
        <v>309</v>
      </c>
      <c r="D52" s="675" t="s">
        <v>310</v>
      </c>
      <c r="E52" s="675" t="s">
        <v>311</v>
      </c>
      <c r="F52" s="675" t="s">
        <v>312</v>
      </c>
      <c r="G52" s="675" t="s">
        <v>313</v>
      </c>
      <c r="H52" s="676" t="s">
        <v>314</v>
      </c>
      <c r="I52" s="246"/>
      <c r="J52" s="246"/>
    </row>
    <row r="53" spans="1:10" s="684" customFormat="1" ht="14.25" customHeight="1">
      <c r="A53" s="785" t="s">
        <v>315</v>
      </c>
      <c r="B53" s="786"/>
      <c r="C53" s="787"/>
      <c r="D53" s="687"/>
      <c r="E53" s="687"/>
      <c r="F53" s="687"/>
      <c r="G53" s="687"/>
      <c r="H53" s="733"/>
      <c r="I53" s="774"/>
      <c r="J53" s="774"/>
    </row>
    <row r="54" spans="1:10" s="16" customFormat="1" ht="8.25" customHeight="1">
      <c r="A54" s="671"/>
      <c r="B54" s="672"/>
      <c r="C54" s="673" t="s">
        <v>316</v>
      </c>
      <c r="D54" s="746"/>
      <c r="E54" s="674" t="s">
        <v>317</v>
      </c>
      <c r="F54" s="675"/>
      <c r="G54" s="788" t="s">
        <v>318</v>
      </c>
      <c r="H54" s="789"/>
      <c r="I54" s="246"/>
      <c r="J54" s="246"/>
    </row>
    <row r="55" spans="1:10" s="684" customFormat="1" ht="14.25" customHeight="1" thickBot="1">
      <c r="A55" s="677" t="s">
        <v>319</v>
      </c>
      <c r="B55" s="790"/>
      <c r="C55" s="681"/>
      <c r="D55" s="742"/>
      <c r="E55" s="681"/>
      <c r="F55" s="742"/>
      <c r="G55" s="731"/>
      <c r="H55" s="791"/>
      <c r="I55" s="774"/>
      <c r="J55" s="774"/>
    </row>
    <row r="56" spans="1:10" s="16" customFormat="1" ht="8.25" customHeight="1">
      <c r="A56" s="671"/>
      <c r="B56" s="792"/>
      <c r="C56" s="716" t="s">
        <v>320</v>
      </c>
      <c r="D56" s="675" t="s">
        <v>134</v>
      </c>
      <c r="E56" s="675" t="s">
        <v>321</v>
      </c>
      <c r="F56" s="675" t="s">
        <v>173</v>
      </c>
      <c r="G56" s="675" t="s">
        <v>322</v>
      </c>
      <c r="H56" s="676" t="s">
        <v>323</v>
      </c>
      <c r="I56" s="246"/>
      <c r="J56" s="246"/>
    </row>
    <row r="57" spans="1:10" s="684" customFormat="1" ht="14.25" customHeight="1">
      <c r="A57" s="767" t="s">
        <v>324</v>
      </c>
      <c r="B57" s="793" t="s">
        <v>325</v>
      </c>
      <c r="C57" s="1544"/>
      <c r="D57" s="1545"/>
      <c r="E57" s="1545"/>
      <c r="F57" s="1545"/>
      <c r="G57" s="1545"/>
      <c r="H57" s="1546"/>
      <c r="I57" s="774"/>
      <c r="J57" s="774"/>
    </row>
    <row r="58" spans="1:10" s="684" customFormat="1" ht="14.25" customHeight="1">
      <c r="A58" s="785" t="s">
        <v>326</v>
      </c>
      <c r="B58" s="793" t="s">
        <v>327</v>
      </c>
      <c r="C58" s="794"/>
      <c r="D58" s="687"/>
      <c r="E58" s="687"/>
      <c r="F58" s="687"/>
      <c r="G58" s="687"/>
      <c r="H58" s="733"/>
      <c r="I58" s="774"/>
      <c r="J58" s="774"/>
    </row>
    <row r="59" spans="1:10" s="684" customFormat="1" ht="8.25" customHeight="1">
      <c r="A59" s="1644" t="s">
        <v>263</v>
      </c>
      <c r="B59" s="797"/>
      <c r="C59" s="1649"/>
      <c r="D59" s="763" t="s">
        <v>460</v>
      </c>
      <c r="E59" s="763" t="s">
        <v>461</v>
      </c>
      <c r="F59" s="763" t="s">
        <v>462</v>
      </c>
      <c r="G59" s="763" t="s">
        <v>322</v>
      </c>
      <c r="H59" s="766" t="s">
        <v>323</v>
      </c>
      <c r="I59" s="774"/>
      <c r="J59" s="774"/>
    </row>
    <row r="60" spans="1:10" s="684" customFormat="1" ht="9" customHeight="1">
      <c r="A60" s="1645"/>
      <c r="B60" s="797"/>
      <c r="C60" s="1650"/>
      <c r="D60" s="1652"/>
      <c r="E60" s="1642"/>
      <c r="F60" s="1642"/>
      <c r="G60" s="1642"/>
      <c r="H60" s="1647"/>
      <c r="I60" s="774"/>
      <c r="J60" s="774"/>
    </row>
    <row r="61" spans="1:10" s="684" customFormat="1" ht="9" customHeight="1">
      <c r="A61" s="1646"/>
      <c r="B61" s="797" t="s">
        <v>327</v>
      </c>
      <c r="C61" s="1651"/>
      <c r="D61" s="1653"/>
      <c r="E61" s="1643"/>
      <c r="F61" s="1643"/>
      <c r="G61" s="1643"/>
      <c r="H61" s="1648"/>
      <c r="I61" s="774"/>
      <c r="J61" s="774"/>
    </row>
    <row r="62" spans="1:10" s="16" customFormat="1" ht="8.25" customHeight="1">
      <c r="A62" s="671"/>
      <c r="B62" s="795"/>
      <c r="C62" s="796"/>
      <c r="D62" s="716" t="s">
        <v>320</v>
      </c>
      <c r="E62" s="675" t="s">
        <v>134</v>
      </c>
      <c r="F62" s="675" t="s">
        <v>173</v>
      </c>
      <c r="G62" s="675" t="s">
        <v>328</v>
      </c>
      <c r="H62" s="676" t="s">
        <v>174</v>
      </c>
      <c r="I62" s="246"/>
      <c r="J62" s="246"/>
    </row>
    <row r="63" spans="1:10" s="684" customFormat="1" ht="14.25" customHeight="1">
      <c r="A63" s="767" t="s">
        <v>324</v>
      </c>
      <c r="B63" s="797" t="s">
        <v>325</v>
      </c>
      <c r="C63" s="1548" t="s">
        <v>329</v>
      </c>
      <c r="D63" s="1544"/>
      <c r="E63" s="1545"/>
      <c r="F63" s="1545"/>
      <c r="G63" s="1545"/>
      <c r="H63" s="1546"/>
      <c r="I63" s="774"/>
      <c r="J63" s="774"/>
    </row>
    <row r="64" spans="1:10" s="684" customFormat="1" ht="14.25" customHeight="1" thickBot="1">
      <c r="A64" s="798" t="s">
        <v>330</v>
      </c>
      <c r="B64" s="799" t="s">
        <v>327</v>
      </c>
      <c r="C64" s="1547" t="s">
        <v>331</v>
      </c>
      <c r="D64" s="800"/>
      <c r="E64" s="693"/>
      <c r="F64" s="800"/>
      <c r="G64" s="834"/>
      <c r="H64" s="835"/>
      <c r="I64" s="774"/>
      <c r="J64" s="774"/>
    </row>
    <row r="65" spans="1:8" ht="13.5" thickBot="1">
      <c r="A65" s="829" t="s">
        <v>337</v>
      </c>
      <c r="B65" s="830"/>
      <c r="C65" s="837" t="s">
        <v>338</v>
      </c>
      <c r="D65" s="836"/>
      <c r="E65" s="831" t="s">
        <v>171</v>
      </c>
      <c r="F65" s="832"/>
      <c r="G65" s="833" t="s">
        <v>339</v>
      </c>
      <c r="H65" s="838"/>
    </row>
  </sheetData>
  <mergeCells count="12">
    <mergeCell ref="A46:B47"/>
    <mergeCell ref="E47:F47"/>
    <mergeCell ref="E46:F46"/>
    <mergeCell ref="C46:D46"/>
    <mergeCell ref="C47:D47"/>
    <mergeCell ref="F60:F61"/>
    <mergeCell ref="A59:A61"/>
    <mergeCell ref="G60:G61"/>
    <mergeCell ref="H60:H61"/>
    <mergeCell ref="C59:C61"/>
    <mergeCell ref="D60:D61"/>
    <mergeCell ref="E60:E61"/>
  </mergeCells>
  <phoneticPr fontId="0" type="noConversion"/>
  <printOptions horizontalCentered="1"/>
  <pageMargins left="0.35" right="0.35" top="0.39" bottom="0.39" header="0" footer="0"/>
  <pageSetup paperSize="9" scale="99" orientation="portrait" horizontalDpi="4294967295" verticalDpi="200" r:id="rId1"/>
  <headerFooter alignWithMargins="0"/>
  <drawing r:id="rId2"/>
</worksheet>
</file>

<file path=xl/worksheets/sheet20.xml><?xml version="1.0" encoding="utf-8"?>
<worksheet xmlns="http://schemas.openxmlformats.org/spreadsheetml/2006/main" xmlns:r="http://schemas.openxmlformats.org/officeDocument/2006/relationships">
  <sheetPr codeName="Sheet55"/>
  <dimension ref="A1:BD127"/>
  <sheetViews>
    <sheetView showGridLines="0" showZeros="0" zoomScale="86" workbookViewId="0">
      <pane ySplit="7" topLeftCell="A8" activePane="bottomLeft" state="frozen"/>
      <selection activeCell="A31" sqref="A31"/>
      <selection pane="bottomLeft" activeCell="S23" sqref="S23"/>
    </sheetView>
  </sheetViews>
  <sheetFormatPr defaultRowHeight="12.75"/>
  <cols>
    <col min="1" max="1" width="3.85546875" customWidth="1"/>
    <col min="2" max="2" width="6.140625" customWidth="1"/>
    <col min="3" max="3" width="17" customWidth="1"/>
    <col min="4" max="4" width="13.85546875" customWidth="1"/>
    <col min="5" max="5" width="7.140625" style="40" customWidth="1"/>
    <col min="6" max="6" width="7.140625" style="40" hidden="1" customWidth="1"/>
    <col min="7" max="8" width="1.140625" style="40" hidden="1" customWidth="1"/>
    <col min="9" max="9" width="7" style="288" customWidth="1"/>
    <col min="10" max="10" width="6.140625" style="40" customWidth="1"/>
    <col min="11" max="17" width="6.140625" style="40" hidden="1" customWidth="1"/>
    <col min="18" max="18" width="6.140625" style="40" customWidth="1"/>
    <col min="19" max="19" width="17" style="58" customWidth="1"/>
    <col min="20" max="20" width="13.85546875" style="40" customWidth="1"/>
    <col min="21" max="21" width="7" style="40" customWidth="1"/>
    <col min="22" max="24" width="7" style="40" hidden="1" customWidth="1"/>
    <col min="25" max="25" width="7" style="288" customWidth="1"/>
    <col min="26" max="26" width="5.5703125" style="40" customWidth="1"/>
    <col min="27" max="32" width="6" style="40" hidden="1" customWidth="1"/>
    <col min="33" max="33" width="0.140625" style="40" hidden="1" customWidth="1"/>
    <col min="34" max="34" width="3.85546875" style="40" hidden="1" customWidth="1"/>
    <col min="35" max="35" width="7.5703125" style="40" hidden="1" customWidth="1"/>
    <col min="36" max="37" width="4.140625" style="40" hidden="1" customWidth="1"/>
    <col min="38" max="38" width="4.85546875" style="40" hidden="1" customWidth="1"/>
    <col min="39" max="39" width="4.28515625" style="40" hidden="1" customWidth="1"/>
    <col min="40" max="40" width="4.85546875" style="40" hidden="1" customWidth="1"/>
    <col min="41" max="41" width="5.7109375" style="40" hidden="1" customWidth="1"/>
    <col min="42" max="42" width="7.28515625" style="40" hidden="1" customWidth="1"/>
    <col min="43" max="43" width="7.42578125" style="40" customWidth="1"/>
    <col min="44" max="44" width="5.85546875" style="288" customWidth="1"/>
    <col min="45" max="45" width="5.85546875" style="40" hidden="1" customWidth="1"/>
    <col min="46" max="46" width="0.140625" style="40" hidden="1" customWidth="1"/>
    <col min="47" max="47" width="6.42578125" style="40" customWidth="1"/>
    <col min="48" max="48" width="5.140625" style="40" hidden="1" customWidth="1"/>
    <col min="49" max="49" width="8.140625" customWidth="1"/>
    <col min="50" max="50" width="5.140625" customWidth="1"/>
    <col min="51" max="51" width="5.5703125" customWidth="1"/>
  </cols>
  <sheetData>
    <row r="1" spans="1:56" ht="26.25">
      <c r="A1" s="49">
        <f>'vnos podatkov'!$A$6</f>
        <v>0</v>
      </c>
      <c r="B1" s="49"/>
      <c r="C1" s="50"/>
      <c r="D1" s="50"/>
      <c r="E1" s="51"/>
      <c r="F1" s="51"/>
      <c r="G1" s="51"/>
      <c r="H1" s="51"/>
      <c r="I1" s="285"/>
      <c r="J1" s="51"/>
      <c r="K1" s="51"/>
      <c r="L1" s="51"/>
      <c r="M1" s="51"/>
      <c r="N1" s="51"/>
      <c r="O1" s="51"/>
      <c r="P1" s="51"/>
      <c r="Q1" s="51"/>
      <c r="R1" s="51"/>
      <c r="S1" s="155" t="s">
        <v>391</v>
      </c>
      <c r="T1" s="51"/>
      <c r="U1" s="52"/>
      <c r="V1" s="52"/>
      <c r="W1" s="52"/>
      <c r="X1" s="52"/>
      <c r="Y1" s="553"/>
      <c r="Z1" s="52"/>
      <c r="AA1" s="52"/>
      <c r="AB1" s="52"/>
      <c r="AC1" s="52"/>
      <c r="AD1" s="52"/>
      <c r="AE1" s="52"/>
      <c r="AF1" s="52"/>
      <c r="AG1" s="52"/>
      <c r="AH1" s="218"/>
      <c r="AI1" s="218"/>
      <c r="AJ1" s="218"/>
      <c r="AK1" s="218"/>
      <c r="AL1" s="218"/>
      <c r="AM1" s="218"/>
      <c r="AN1" s="218"/>
      <c r="AO1" s="218"/>
      <c r="AP1" s="219"/>
      <c r="AQ1" s="52"/>
      <c r="AR1" s="289"/>
      <c r="AS1" s="52"/>
      <c r="AT1" s="52"/>
      <c r="AU1" s="52"/>
      <c r="AV1" s="220"/>
    </row>
    <row r="2" spans="1:56" ht="13.5" thickBot="1">
      <c r="A2" s="941">
        <f>'vnos podatkov'!$A$8</f>
        <v>0</v>
      </c>
      <c r="B2" s="53">
        <f>'vnos podatkov'!$B$8</f>
        <v>0</v>
      </c>
      <c r="C2" s="895">
        <f>'vnos podatkov'!$C$8</f>
        <v>0</v>
      </c>
      <c r="D2" s="652" t="s">
        <v>208</v>
      </c>
      <c r="E2" s="370"/>
      <c r="F2" s="370"/>
      <c r="G2" s="370"/>
      <c r="H2" s="370"/>
      <c r="I2" s="371"/>
      <c r="J2" s="370"/>
      <c r="K2" s="370"/>
      <c r="L2" s="370"/>
      <c r="M2" s="370"/>
      <c r="N2" s="370"/>
      <c r="O2" s="370"/>
      <c r="P2" s="370"/>
      <c r="Q2" s="370"/>
      <c r="R2" s="370"/>
      <c r="S2" s="51" t="s">
        <v>182</v>
      </c>
      <c r="T2" s="222"/>
      <c r="U2" s="59"/>
      <c r="V2" s="59"/>
      <c r="W2" s="59"/>
      <c r="X2" s="59"/>
      <c r="Y2" s="554"/>
      <c r="Z2" s="59"/>
      <c r="AA2" s="59"/>
      <c r="AB2" s="59"/>
      <c r="AC2" s="59"/>
      <c r="AD2" s="59"/>
      <c r="AE2" s="59"/>
      <c r="AF2" s="59"/>
      <c r="AG2" s="59"/>
      <c r="AH2" s="59"/>
      <c r="AI2" s="59"/>
      <c r="AJ2" s="59"/>
      <c r="AK2" s="59"/>
      <c r="AL2" s="59"/>
      <c r="AM2" s="59"/>
      <c r="AN2" s="59"/>
      <c r="AO2" s="59"/>
      <c r="AP2" s="223"/>
      <c r="AQ2" s="45"/>
      <c r="AR2" s="290"/>
      <c r="AS2" s="45"/>
      <c r="AT2" s="45"/>
      <c r="AU2" s="45"/>
      <c r="AV2" s="224"/>
    </row>
    <row r="3" spans="1:56" s="2" customFormat="1">
      <c r="A3" s="18"/>
      <c r="B3" s="18"/>
      <c r="C3" s="18"/>
      <c r="D3" s="19"/>
      <c r="E3" s="19"/>
      <c r="F3" s="19"/>
      <c r="G3" s="19"/>
      <c r="H3" s="19"/>
      <c r="I3" s="551"/>
      <c r="J3" s="19"/>
      <c r="K3" s="19"/>
      <c r="L3" s="19"/>
      <c r="M3" s="19"/>
      <c r="N3" s="19"/>
      <c r="O3" s="19"/>
      <c r="P3" s="19"/>
      <c r="Q3" s="19"/>
      <c r="R3" s="19"/>
      <c r="S3" s="80"/>
      <c r="T3" s="19"/>
      <c r="U3" s="26"/>
      <c r="V3" s="26"/>
      <c r="W3" s="26"/>
      <c r="X3" s="26"/>
      <c r="Y3" s="555"/>
      <c r="Z3" s="19"/>
      <c r="AA3" s="19"/>
      <c r="AB3" s="19"/>
      <c r="AC3" s="19"/>
      <c r="AD3" s="19"/>
      <c r="AE3" s="19"/>
      <c r="AF3" s="19"/>
      <c r="AG3" s="19"/>
      <c r="AH3" s="19"/>
      <c r="AI3" s="19"/>
      <c r="AJ3" s="19"/>
      <c r="AK3" s="19"/>
      <c r="AL3" s="19"/>
      <c r="AM3" s="19"/>
      <c r="AN3" s="19"/>
      <c r="AO3" s="19"/>
      <c r="AP3" s="158"/>
      <c r="AQ3" s="1047" t="s">
        <v>181</v>
      </c>
      <c r="AR3" s="1048"/>
      <c r="AS3" s="385"/>
      <c r="AT3" s="385"/>
      <c r="AU3" s="1049"/>
      <c r="AV3" s="621"/>
      <c r="AW3" s="394"/>
    </row>
    <row r="4" spans="1:56" s="2" customFormat="1">
      <c r="A4" s="42" t="s">
        <v>388</v>
      </c>
      <c r="B4" s="42"/>
      <c r="C4" s="153" t="s">
        <v>68</v>
      </c>
      <c r="D4" s="153" t="s">
        <v>76</v>
      </c>
      <c r="E4" s="41"/>
      <c r="F4" s="41"/>
      <c r="G4" s="41"/>
      <c r="H4" s="41"/>
      <c r="I4" s="153" t="s">
        <v>123</v>
      </c>
      <c r="J4" s="41"/>
      <c r="K4" s="41"/>
      <c r="L4" s="41"/>
      <c r="M4" s="41"/>
      <c r="N4" s="41"/>
      <c r="O4" s="41"/>
      <c r="P4" s="41"/>
      <c r="Q4" s="41"/>
      <c r="R4" s="41"/>
      <c r="S4" s="153" t="s">
        <v>83</v>
      </c>
      <c r="T4" s="43"/>
      <c r="U4" s="43"/>
      <c r="V4" s="43"/>
      <c r="W4" s="43"/>
      <c r="X4" s="43"/>
      <c r="Y4" s="556"/>
      <c r="Z4" s="43" t="s">
        <v>69</v>
      </c>
      <c r="AA4" s="43"/>
      <c r="AB4" s="43"/>
      <c r="AC4" s="43"/>
      <c r="AD4" s="43"/>
      <c r="AE4" s="43"/>
      <c r="AF4" s="43"/>
      <c r="AG4" s="43"/>
      <c r="AH4" s="82"/>
      <c r="AI4" s="82"/>
      <c r="AJ4" s="82"/>
      <c r="AK4" s="82"/>
      <c r="AL4" s="82"/>
      <c r="AM4" s="82"/>
      <c r="AN4" s="82"/>
      <c r="AO4" s="82"/>
      <c r="AP4" s="225"/>
      <c r="AQ4" s="1050"/>
      <c r="AR4" s="1051"/>
      <c r="AS4" s="1052"/>
      <c r="AT4" s="1052"/>
      <c r="AU4" s="1053"/>
      <c r="AV4" s="622"/>
      <c r="AW4" s="394"/>
    </row>
    <row r="5" spans="1:56" s="2" customFormat="1" ht="13.5" thickBot="1">
      <c r="A5" s="942">
        <f>'vnos podatkov'!$D$8</f>
        <v>0</v>
      </c>
      <c r="B5" s="942"/>
      <c r="C5" s="1011">
        <f>'vnos podatkov'!$A$10</f>
        <v>0</v>
      </c>
      <c r="D5" s="388">
        <f>'vnos podatkov'!$C$10</f>
        <v>0</v>
      </c>
      <c r="E5" s="384"/>
      <c r="F5" s="384"/>
      <c r="G5" s="384"/>
      <c r="H5" s="384"/>
      <c r="I5" s="1035">
        <v>1</v>
      </c>
      <c r="J5" s="384"/>
      <c r="K5" s="384"/>
      <c r="L5" s="384"/>
      <c r="M5" s="384"/>
      <c r="N5" s="384"/>
      <c r="O5" s="384"/>
      <c r="P5" s="384"/>
      <c r="Q5" s="384"/>
      <c r="R5" s="384"/>
      <c r="S5" s="628">
        <f>'vnos podatkov'!$B$10</f>
        <v>0</v>
      </c>
      <c r="T5" s="382"/>
      <c r="U5" s="382"/>
      <c r="V5" s="382"/>
      <c r="W5" s="382"/>
      <c r="X5" s="382"/>
      <c r="Y5" s="1035"/>
      <c r="Z5" s="382">
        <f>'vnos podatkov'!$E$10</f>
        <v>0</v>
      </c>
      <c r="AA5" s="382"/>
      <c r="AB5" s="382"/>
      <c r="AC5" s="382"/>
      <c r="AD5" s="382"/>
      <c r="AE5" s="382"/>
      <c r="AF5" s="382"/>
      <c r="AG5" s="382"/>
      <c r="AH5" s="382"/>
      <c r="AI5" s="382"/>
      <c r="AJ5" s="382"/>
      <c r="AK5" s="382"/>
      <c r="AL5" s="382"/>
      <c r="AM5" s="382"/>
      <c r="AN5" s="382"/>
      <c r="AO5" s="382"/>
      <c r="AP5" s="388"/>
      <c r="AQ5" s="1054"/>
      <c r="AR5" s="1055"/>
      <c r="AS5" s="1056"/>
      <c r="AT5" s="1056"/>
      <c r="AU5" s="1057"/>
      <c r="AV5" s="61"/>
      <c r="AW5" s="394"/>
    </row>
    <row r="6" spans="1:56" s="228" customFormat="1" ht="16.5" customHeight="1">
      <c r="A6" s="1036"/>
      <c r="B6" s="1685" t="s">
        <v>389</v>
      </c>
      <c r="C6" s="1686"/>
      <c r="D6" s="1686"/>
      <c r="E6" s="1686"/>
      <c r="F6" s="1686"/>
      <c r="G6" s="1686"/>
      <c r="H6" s="1686"/>
      <c r="I6" s="1686"/>
      <c r="J6" s="1687"/>
      <c r="K6" s="1037"/>
      <c r="L6" s="1037"/>
      <c r="M6" s="1037"/>
      <c r="N6" s="1037"/>
      <c r="O6" s="1037"/>
      <c r="P6" s="1037"/>
      <c r="Q6" s="1037"/>
      <c r="R6" s="1685" t="s">
        <v>392</v>
      </c>
      <c r="S6" s="1686"/>
      <c r="T6" s="1686"/>
      <c r="U6" s="1686"/>
      <c r="V6" s="1686"/>
      <c r="W6" s="1686"/>
      <c r="X6" s="1686"/>
      <c r="Y6" s="1686"/>
      <c r="Z6" s="1687"/>
      <c r="AA6" s="1037"/>
      <c r="AB6" s="1037"/>
      <c r="AC6" s="1037"/>
      <c r="AD6" s="1037"/>
      <c r="AE6" s="1037"/>
      <c r="AF6" s="1037"/>
      <c r="AG6" s="1037"/>
      <c r="AH6" s="1037"/>
      <c r="AI6" s="1038"/>
      <c r="AJ6" s="1037"/>
      <c r="AK6" s="1037"/>
      <c r="AL6" s="1037"/>
      <c r="AM6" s="1037"/>
      <c r="AN6" s="1037"/>
      <c r="AO6" s="1037"/>
      <c r="AP6" s="1009"/>
      <c r="AQ6" s="1039" t="s">
        <v>180</v>
      </c>
      <c r="AR6" s="1043"/>
      <c r="AS6" s="1037"/>
      <c r="AT6" s="1037"/>
      <c r="AU6" s="1038"/>
      <c r="AV6" s="548"/>
      <c r="AW6" s="607"/>
    </row>
    <row r="7" spans="1:56" ht="50.25" customHeight="1" thickBot="1">
      <c r="A7" s="1040" t="s">
        <v>80</v>
      </c>
      <c r="B7" s="1041" t="s">
        <v>126</v>
      </c>
      <c r="C7" s="1041" t="s">
        <v>71</v>
      </c>
      <c r="D7" s="1041" t="s">
        <v>72</v>
      </c>
      <c r="E7" s="1041" t="s">
        <v>76</v>
      </c>
      <c r="F7" s="1041"/>
      <c r="G7" s="1041"/>
      <c r="H7" s="1041"/>
      <c r="I7" s="1042" t="s">
        <v>427</v>
      </c>
      <c r="J7" s="1042" t="s">
        <v>345</v>
      </c>
      <c r="K7" s="1042"/>
      <c r="L7" s="1042"/>
      <c r="M7" s="1042"/>
      <c r="N7" s="1042"/>
      <c r="O7" s="1042"/>
      <c r="P7" s="1042"/>
      <c r="Q7" s="1067"/>
      <c r="R7" s="1065" t="s">
        <v>126</v>
      </c>
      <c r="S7" s="1041" t="s">
        <v>71</v>
      </c>
      <c r="T7" s="1041" t="s">
        <v>72</v>
      </c>
      <c r="U7" s="1041" t="s">
        <v>76</v>
      </c>
      <c r="V7" s="1041"/>
      <c r="W7" s="1041"/>
      <c r="X7" s="1041"/>
      <c r="Y7" s="1042" t="s">
        <v>426</v>
      </c>
      <c r="Z7" s="1042" t="s">
        <v>345</v>
      </c>
      <c r="AA7" s="1042"/>
      <c r="AB7" s="1042"/>
      <c r="AC7" s="1042"/>
      <c r="AD7" s="1042"/>
      <c r="AE7" s="1042"/>
      <c r="AF7" s="1042"/>
      <c r="AG7" s="1042"/>
      <c r="AH7" s="1080" t="s">
        <v>157</v>
      </c>
      <c r="AI7" s="1080" t="s">
        <v>158</v>
      </c>
      <c r="AJ7" s="1081"/>
      <c r="AK7" s="1081"/>
      <c r="AL7" s="1081"/>
      <c r="AM7" s="1081"/>
      <c r="AN7" s="1081"/>
      <c r="AO7" s="1081"/>
      <c r="AP7" s="1081"/>
      <c r="AQ7" s="1040" t="s">
        <v>204</v>
      </c>
      <c r="AR7" s="1044" t="s">
        <v>425</v>
      </c>
      <c r="AS7" s="1045" t="s">
        <v>205</v>
      </c>
      <c r="AT7" s="1046" t="s">
        <v>159</v>
      </c>
      <c r="AU7" s="1041" t="s">
        <v>231</v>
      </c>
      <c r="AV7" s="364" t="s">
        <v>84</v>
      </c>
    </row>
    <row r="8" spans="1:56" s="11" customFormat="1" ht="18.95" customHeight="1">
      <c r="A8" s="1058">
        <v>1</v>
      </c>
      <c r="B8" s="1469"/>
      <c r="C8" s="1470"/>
      <c r="D8" s="1470"/>
      <c r="E8" s="1471"/>
      <c r="F8" s="1472"/>
      <c r="G8" s="1472"/>
      <c r="H8" s="1472"/>
      <c r="I8" s="1473"/>
      <c r="J8" s="1469"/>
      <c r="K8" s="1469"/>
      <c r="L8" s="1469"/>
      <c r="M8" s="1469"/>
      <c r="N8" s="1469"/>
      <c r="O8" s="445"/>
      <c r="P8" s="650"/>
      <c r="Q8" s="559"/>
      <c r="R8" s="1469"/>
      <c r="S8" s="1470"/>
      <c r="T8" s="1470"/>
      <c r="U8" s="1471"/>
      <c r="V8" s="1472"/>
      <c r="W8" s="1472"/>
      <c r="X8" s="1472"/>
      <c r="Y8" s="1473"/>
      <c r="Z8" s="1469"/>
      <c r="AA8" s="1469"/>
      <c r="AB8" s="1469"/>
      <c r="AC8" s="1469"/>
      <c r="AD8" s="1469">
        <v>70</v>
      </c>
      <c r="AE8" s="445"/>
      <c r="AF8" s="445"/>
      <c r="AG8" s="1520"/>
      <c r="AH8" s="1521" t="str">
        <f t="shared" ref="AH8:AH45" si="0">IF(AND(C8="",D8="",S8="",T8=""),"",IF(AND(I8&gt;0,Y8&gt;0),1,IF(AND(I8&gt;0,Z8&gt;0),2,IF(AND(Y8&gt;0,J8&gt;0),2,IF(AND(J8&gt;0,Z8&gt;0),4,IF(AND(I8&gt;0,Y8="",Z8=""),3,IF(AND(Y8&gt;0,I8="",J8=""),3,"")))))))</f>
        <v/>
      </c>
      <c r="AI8" s="1521" t="str">
        <f t="shared" ref="AI8:AI45" si="1">IF(AP8="N/E","n",IF(AND(C8="",D8="",S8="",T8=""),"",IF(AND(I8="",J8&gt;0,Y8="",Z8=""),5,IF(AND(Y8="",Z8&gt;0,I8="",J8=""),5,IF(AND(I8="",J8="",Y8="",Z8=""),6,IF(AH8&lt;&gt;0,""))))))</f>
        <v/>
      </c>
      <c r="AJ8" s="547"/>
      <c r="AK8" s="547"/>
      <c r="AL8" s="547"/>
      <c r="AM8" s="547"/>
      <c r="AN8" s="547"/>
      <c r="AO8" s="547"/>
      <c r="AP8" s="543"/>
      <c r="AQ8" s="1522" t="str">
        <f t="shared" ref="AQ8:AQ45" si="2">IF(AND(AH8="",AI8=""),"",IF(AH8="",AI8,IF(AI8="",AH8,"???")))</f>
        <v/>
      </c>
      <c r="AR8" s="1097" t="str">
        <f t="shared" ref="AR8:AR45" si="3">IF(AQ8=1,SUM(I8,Y8),IF(OR(AQ8=2,AQ8=3),MIN(I8,Y8),IF(AH8=4,SUM(J8,Z8),IF(AQ8=5,J8+Z8,IF(AQ8=6,"Žreb","")))))</f>
        <v/>
      </c>
      <c r="AS8" s="368" t="str">
        <f t="shared" ref="AS8:AS45" si="4">IF(OR(AQ8="a",AQ8="b"),MIN(I8,Y8),IF(AQ8="c","Few'stTn",IF(AQ8="d",J8+Z8,IF(AQ8="e",J8+Z8,IF(AQ8="f","Draw","")))))</f>
        <v/>
      </c>
      <c r="AT8" s="231"/>
      <c r="AU8" s="1535"/>
      <c r="AV8" s="172" t="s">
        <v>232</v>
      </c>
      <c r="AX8" s="1487" t="s">
        <v>450</v>
      </c>
      <c r="AY8" s="1498"/>
      <c r="AZ8" s="1498"/>
      <c r="BA8" s="1491"/>
      <c r="BB8" s="1491"/>
      <c r="BC8" s="1491"/>
      <c r="BD8" s="1492"/>
    </row>
    <row r="9" spans="1:56" s="11" customFormat="1" ht="18.95" customHeight="1">
      <c r="A9" s="1058">
        <v>2</v>
      </c>
      <c r="B9" s="1469"/>
      <c r="C9" s="1470"/>
      <c r="D9" s="1470"/>
      <c r="E9" s="1471"/>
      <c r="F9" s="1472"/>
      <c r="G9" s="1472"/>
      <c r="H9" s="1472"/>
      <c r="I9" s="1473"/>
      <c r="J9" s="1469"/>
      <c r="K9" s="1469"/>
      <c r="L9" s="1469"/>
      <c r="M9" s="1469"/>
      <c r="N9" s="1469"/>
      <c r="O9" s="445"/>
      <c r="P9" s="650"/>
      <c r="Q9" s="559"/>
      <c r="R9" s="1469"/>
      <c r="S9" s="1470"/>
      <c r="T9" s="1470"/>
      <c r="U9" s="1471"/>
      <c r="V9" s="1472"/>
      <c r="W9" s="1472"/>
      <c r="X9" s="1472"/>
      <c r="Y9" s="1473"/>
      <c r="Z9" s="1469"/>
      <c r="AA9" s="442"/>
      <c r="AB9" s="442"/>
      <c r="AC9" s="442"/>
      <c r="AD9" s="442"/>
      <c r="AE9" s="442"/>
      <c r="AF9" s="442"/>
      <c r="AG9" s="566"/>
      <c r="AH9" s="1521" t="str">
        <f t="shared" si="0"/>
        <v/>
      </c>
      <c r="AI9" s="1521" t="str">
        <f t="shared" si="1"/>
        <v/>
      </c>
      <c r="AJ9" s="547"/>
      <c r="AK9" s="547"/>
      <c r="AL9" s="547"/>
      <c r="AM9" s="547"/>
      <c r="AN9" s="547"/>
      <c r="AO9" s="547"/>
      <c r="AP9" s="543"/>
      <c r="AQ9" s="1522" t="str">
        <f t="shared" si="2"/>
        <v/>
      </c>
      <c r="AR9" s="1097" t="str">
        <f t="shared" si="3"/>
        <v/>
      </c>
      <c r="AS9" s="368" t="str">
        <f t="shared" si="4"/>
        <v/>
      </c>
      <c r="AT9" s="231"/>
      <c r="AU9" s="1535"/>
      <c r="AV9" s="63" t="s">
        <v>234</v>
      </c>
      <c r="AX9" s="1488" t="s">
        <v>451</v>
      </c>
      <c r="AY9" s="175"/>
      <c r="AZ9" s="175"/>
      <c r="BA9" s="1493"/>
      <c r="BB9" s="1493"/>
      <c r="BC9" s="1493"/>
      <c r="BD9" s="1494"/>
    </row>
    <row r="10" spans="1:56" s="11" customFormat="1" ht="18.95" customHeight="1">
      <c r="A10" s="1058">
        <v>3</v>
      </c>
      <c r="B10" s="1504"/>
      <c r="C10" s="1505"/>
      <c r="D10" s="1505"/>
      <c r="E10" s="1506"/>
      <c r="F10" s="1507"/>
      <c r="G10" s="1508"/>
      <c r="H10" s="1509"/>
      <c r="I10" s="1510"/>
      <c r="J10" s="1504"/>
      <c r="K10" s="1504"/>
      <c r="L10" s="1504"/>
      <c r="M10" s="1504"/>
      <c r="N10" s="1504"/>
      <c r="O10" s="1511"/>
      <c r="P10" s="1511"/>
      <c r="Q10" s="559"/>
      <c r="R10" s="1504"/>
      <c r="S10" s="1505"/>
      <c r="T10" s="1505"/>
      <c r="U10" s="1506"/>
      <c r="V10" s="1509"/>
      <c r="W10" s="1509"/>
      <c r="X10" s="1509"/>
      <c r="Y10" s="1510"/>
      <c r="Z10" s="1469"/>
      <c r="AA10" s="1513"/>
      <c r="AB10" s="1513"/>
      <c r="AC10" s="1513"/>
      <c r="AD10" s="1513">
        <v>40</v>
      </c>
      <c r="AE10" s="1514"/>
      <c r="AF10" s="1514"/>
      <c r="AG10" s="566"/>
      <c r="AH10" s="1521" t="str">
        <f t="shared" si="0"/>
        <v/>
      </c>
      <c r="AI10" s="1521" t="str">
        <f t="shared" si="1"/>
        <v/>
      </c>
      <c r="AJ10" s="547"/>
      <c r="AK10" s="547"/>
      <c r="AL10" s="547"/>
      <c r="AM10" s="547"/>
      <c r="AN10" s="547"/>
      <c r="AO10" s="547"/>
      <c r="AP10" s="543"/>
      <c r="AQ10" s="1522" t="str">
        <f t="shared" si="2"/>
        <v/>
      </c>
      <c r="AR10" s="1097" t="str">
        <f t="shared" si="3"/>
        <v/>
      </c>
      <c r="AS10" s="368" t="str">
        <f t="shared" si="4"/>
        <v/>
      </c>
      <c r="AT10" s="231"/>
      <c r="AU10" s="1535"/>
      <c r="AV10" s="63"/>
      <c r="AX10" s="1488" t="s">
        <v>432</v>
      </c>
      <c r="AY10" s="175"/>
      <c r="AZ10" s="175"/>
      <c r="BA10" s="1493"/>
      <c r="BB10" s="1493"/>
      <c r="BC10" s="1493"/>
      <c r="BD10" s="1494"/>
    </row>
    <row r="11" spans="1:56" s="11" customFormat="1" ht="18.95" customHeight="1">
      <c r="A11" s="1058">
        <v>4</v>
      </c>
      <c r="B11" s="1504"/>
      <c r="C11" s="1505"/>
      <c r="D11" s="1505"/>
      <c r="E11" s="1506"/>
      <c r="F11" s="1507"/>
      <c r="G11" s="1508"/>
      <c r="H11" s="1509"/>
      <c r="I11" s="1510"/>
      <c r="J11" s="1504"/>
      <c r="K11" s="1504"/>
      <c r="L11" s="1504"/>
      <c r="M11" s="1504"/>
      <c r="N11" s="1504"/>
      <c r="O11" s="1511"/>
      <c r="P11" s="1511"/>
      <c r="Q11" s="559"/>
      <c r="R11" s="1504"/>
      <c r="S11" s="1516"/>
      <c r="T11" s="1516"/>
      <c r="U11" s="1517"/>
      <c r="V11" s="1518"/>
      <c r="W11" s="1518"/>
      <c r="X11" s="1518"/>
      <c r="Y11" s="1519"/>
      <c r="Z11" s="1469"/>
      <c r="AA11" s="561"/>
      <c r="AB11" s="561"/>
      <c r="AC11" s="561"/>
      <c r="AD11" s="561"/>
      <c r="AE11" s="561"/>
      <c r="AF11" s="561"/>
      <c r="AG11" s="561"/>
      <c r="AH11" s="1521" t="str">
        <f t="shared" si="0"/>
        <v/>
      </c>
      <c r="AI11" s="1521" t="str">
        <f t="shared" si="1"/>
        <v/>
      </c>
      <c r="AJ11" s="547"/>
      <c r="AK11" s="547"/>
      <c r="AL11" s="547"/>
      <c r="AM11" s="547"/>
      <c r="AN11" s="547"/>
      <c r="AO11" s="547"/>
      <c r="AP11" s="543"/>
      <c r="AQ11" s="1522" t="str">
        <f t="shared" si="2"/>
        <v/>
      </c>
      <c r="AR11" s="1097" t="str">
        <f t="shared" si="3"/>
        <v/>
      </c>
      <c r="AS11" s="368" t="str">
        <f t="shared" si="4"/>
        <v/>
      </c>
      <c r="AT11" s="231"/>
      <c r="AU11" s="1535"/>
      <c r="AV11" s="63"/>
      <c r="AX11" s="1488" t="s">
        <v>452</v>
      </c>
      <c r="AY11" s="175"/>
      <c r="AZ11" s="175"/>
      <c r="BA11" s="1493"/>
      <c r="BB11" s="1493"/>
      <c r="BC11" s="1493"/>
      <c r="BD11" s="1494"/>
    </row>
    <row r="12" spans="1:56" s="11" customFormat="1" ht="18.95" customHeight="1">
      <c r="A12" s="1058">
        <v>5</v>
      </c>
      <c r="B12" s="1504"/>
      <c r="C12" s="1505"/>
      <c r="D12" s="1505"/>
      <c r="E12" s="1506"/>
      <c r="F12" s="1507"/>
      <c r="G12" s="1508"/>
      <c r="H12" s="1509"/>
      <c r="I12" s="1510"/>
      <c r="J12" s="1504"/>
      <c r="K12" s="1504"/>
      <c r="L12" s="1504"/>
      <c r="M12" s="1504"/>
      <c r="N12" s="1504"/>
      <c r="O12" s="1511"/>
      <c r="P12" s="1511"/>
      <c r="Q12" s="559"/>
      <c r="R12" s="1504"/>
      <c r="S12" s="1505"/>
      <c r="T12" s="1505"/>
      <c r="U12" s="1506"/>
      <c r="V12" s="1509"/>
      <c r="W12" s="1509"/>
      <c r="X12" s="1509"/>
      <c r="Y12" s="1510"/>
      <c r="Z12" s="1469"/>
      <c r="AA12" s="566"/>
      <c r="AB12" s="566"/>
      <c r="AC12" s="566"/>
      <c r="AD12" s="566"/>
      <c r="AE12" s="566"/>
      <c r="AF12" s="566"/>
      <c r="AG12" s="566"/>
      <c r="AH12" s="1521" t="str">
        <f t="shared" si="0"/>
        <v/>
      </c>
      <c r="AI12" s="1521" t="str">
        <f t="shared" si="1"/>
        <v/>
      </c>
      <c r="AJ12" s="547"/>
      <c r="AK12" s="547"/>
      <c r="AL12" s="547"/>
      <c r="AM12" s="547"/>
      <c r="AN12" s="547"/>
      <c r="AO12" s="547"/>
      <c r="AP12" s="543"/>
      <c r="AQ12" s="1522" t="str">
        <f t="shared" si="2"/>
        <v/>
      </c>
      <c r="AR12" s="1097" t="str">
        <f t="shared" si="3"/>
        <v/>
      </c>
      <c r="AS12" s="368" t="str">
        <f t="shared" si="4"/>
        <v/>
      </c>
      <c r="AT12" s="231"/>
      <c r="AU12" s="1535"/>
      <c r="AV12" s="63"/>
      <c r="AX12" s="1489" t="s">
        <v>453</v>
      </c>
      <c r="AY12" s="175"/>
      <c r="AZ12" s="175"/>
      <c r="BA12" s="1493"/>
      <c r="BB12" s="1493"/>
      <c r="BC12" s="1493"/>
      <c r="BD12" s="1494"/>
    </row>
    <row r="13" spans="1:56" s="11" customFormat="1" ht="18.95" customHeight="1">
      <c r="A13" s="1058">
        <v>6</v>
      </c>
      <c r="B13" s="1504"/>
      <c r="C13" s="1505"/>
      <c r="D13" s="1505"/>
      <c r="E13" s="1506"/>
      <c r="F13" s="1507"/>
      <c r="G13" s="1507"/>
      <c r="H13" s="1509"/>
      <c r="I13" s="1510"/>
      <c r="J13" s="1504"/>
      <c r="K13" s="1504"/>
      <c r="L13" s="1504"/>
      <c r="M13" s="1504"/>
      <c r="N13" s="1504"/>
      <c r="O13" s="1511"/>
      <c r="P13" s="1511"/>
      <c r="Q13" s="559"/>
      <c r="R13" s="1504"/>
      <c r="S13" s="1505"/>
      <c r="T13" s="1505"/>
      <c r="U13" s="1506"/>
      <c r="V13" s="1509"/>
      <c r="W13" s="1509"/>
      <c r="X13" s="1509"/>
      <c r="Y13" s="1510"/>
      <c r="Z13" s="1469"/>
      <c r="AA13" s="566"/>
      <c r="AB13" s="566"/>
      <c r="AC13" s="566"/>
      <c r="AD13" s="566"/>
      <c r="AE13" s="566"/>
      <c r="AF13" s="566"/>
      <c r="AG13" s="566"/>
      <c r="AH13" s="1521" t="str">
        <f t="shared" si="0"/>
        <v/>
      </c>
      <c r="AI13" s="1521" t="str">
        <f t="shared" si="1"/>
        <v/>
      </c>
      <c r="AJ13" s="547"/>
      <c r="AK13" s="547"/>
      <c r="AL13" s="547"/>
      <c r="AM13" s="547"/>
      <c r="AN13" s="547"/>
      <c r="AO13" s="547"/>
      <c r="AP13" s="543"/>
      <c r="AQ13" s="1522" t="str">
        <f t="shared" si="2"/>
        <v/>
      </c>
      <c r="AR13" s="1097" t="str">
        <f t="shared" si="3"/>
        <v/>
      </c>
      <c r="AS13" s="368" t="str">
        <f t="shared" si="4"/>
        <v/>
      </c>
      <c r="AT13" s="231"/>
      <c r="AU13" s="1535"/>
      <c r="AV13" s="63"/>
      <c r="AX13" s="1490" t="s">
        <v>436</v>
      </c>
      <c r="AY13" s="1499"/>
      <c r="AZ13" s="1499"/>
      <c r="BA13" s="1495"/>
      <c r="BB13" s="1495"/>
      <c r="BC13" s="1495"/>
      <c r="BD13" s="1496"/>
    </row>
    <row r="14" spans="1:56" s="11" customFormat="1" ht="18.95" customHeight="1">
      <c r="A14" s="1058">
        <v>7</v>
      </c>
      <c r="B14" s="1469"/>
      <c r="C14" s="1470"/>
      <c r="D14" s="1470"/>
      <c r="E14" s="1471"/>
      <c r="F14" s="1472"/>
      <c r="G14" s="1472"/>
      <c r="H14" s="1472"/>
      <c r="I14" s="1473"/>
      <c r="J14" s="1469"/>
      <c r="K14" s="1469"/>
      <c r="L14" s="1469"/>
      <c r="M14" s="1469"/>
      <c r="N14" s="1469"/>
      <c r="O14" s="445"/>
      <c r="P14" s="445"/>
      <c r="Q14" s="559"/>
      <c r="R14" s="1469"/>
      <c r="S14" s="1470"/>
      <c r="T14" s="1470"/>
      <c r="U14" s="1471"/>
      <c r="V14" s="1472"/>
      <c r="W14" s="1472"/>
      <c r="X14" s="1472"/>
      <c r="Y14" s="1473"/>
      <c r="Z14" s="1469"/>
      <c r="AA14" s="1469"/>
      <c r="AB14" s="1469"/>
      <c r="AC14" s="1469"/>
      <c r="AD14" s="1469">
        <v>10</v>
      </c>
      <c r="AE14" s="445"/>
      <c r="AF14" s="445"/>
      <c r="AG14" s="566"/>
      <c r="AH14" s="1521" t="str">
        <f t="shared" si="0"/>
        <v/>
      </c>
      <c r="AI14" s="1521" t="str">
        <f t="shared" si="1"/>
        <v/>
      </c>
      <c r="AJ14" s="547"/>
      <c r="AK14" s="547"/>
      <c r="AL14" s="547"/>
      <c r="AM14" s="547"/>
      <c r="AN14" s="547"/>
      <c r="AO14" s="547"/>
      <c r="AP14" s="543"/>
      <c r="AQ14" s="1522" t="str">
        <f t="shared" si="2"/>
        <v/>
      </c>
      <c r="AR14" s="1097" t="str">
        <f t="shared" si="3"/>
        <v/>
      </c>
      <c r="AS14" s="368" t="str">
        <f t="shared" si="4"/>
        <v/>
      </c>
      <c r="AT14" s="231"/>
      <c r="AU14" s="1535"/>
      <c r="AV14" s="63"/>
    </row>
    <row r="15" spans="1:56" s="11" customFormat="1" ht="18.95" customHeight="1">
      <c r="A15" s="1058">
        <v>8</v>
      </c>
      <c r="B15" s="1504"/>
      <c r="C15" s="1505"/>
      <c r="D15" s="1505"/>
      <c r="E15" s="1506"/>
      <c r="F15" s="1507"/>
      <c r="G15" s="1508"/>
      <c r="H15" s="1509"/>
      <c r="I15" s="1510"/>
      <c r="J15" s="1504"/>
      <c r="K15" s="1504"/>
      <c r="L15" s="1504"/>
      <c r="M15" s="1504"/>
      <c r="N15" s="1504"/>
      <c r="O15" s="1511"/>
      <c r="P15" s="1511"/>
      <c r="Q15" s="559"/>
      <c r="R15" s="1504"/>
      <c r="S15" s="1505"/>
      <c r="T15" s="1505"/>
      <c r="U15" s="1506"/>
      <c r="V15" s="1509"/>
      <c r="W15" s="1509"/>
      <c r="X15" s="1509"/>
      <c r="Y15" s="1510"/>
      <c r="Z15" s="1469"/>
      <c r="AA15" s="1513"/>
      <c r="AB15" s="1513"/>
      <c r="AC15" s="1513"/>
      <c r="AD15" s="1513">
        <v>40</v>
      </c>
      <c r="AE15" s="1514"/>
      <c r="AF15" s="1514"/>
      <c r="AG15" s="566"/>
      <c r="AH15" s="1521" t="str">
        <f t="shared" si="0"/>
        <v/>
      </c>
      <c r="AI15" s="1521" t="str">
        <f t="shared" si="1"/>
        <v/>
      </c>
      <c r="AJ15" s="547"/>
      <c r="AK15" s="547"/>
      <c r="AL15" s="547"/>
      <c r="AM15" s="547"/>
      <c r="AN15" s="547"/>
      <c r="AO15" s="547"/>
      <c r="AP15" s="543"/>
      <c r="AQ15" s="1522" t="str">
        <f t="shared" si="2"/>
        <v/>
      </c>
      <c r="AR15" s="1097" t="str">
        <f t="shared" si="3"/>
        <v/>
      </c>
      <c r="AS15" s="368" t="str">
        <f t="shared" si="4"/>
        <v/>
      </c>
      <c r="AT15" s="231"/>
      <c r="AU15" s="1535"/>
      <c r="AV15" s="63"/>
      <c r="AX15" s="1503" t="s">
        <v>443</v>
      </c>
      <c r="AY15" s="1491"/>
      <c r="AZ15" s="1491"/>
      <c r="BA15" s="1491"/>
      <c r="BB15" s="1491"/>
      <c r="BC15" s="1491"/>
      <c r="BD15" s="1492"/>
    </row>
    <row r="16" spans="1:56" s="11" customFormat="1" ht="18.95" customHeight="1">
      <c r="A16" s="1058">
        <v>9</v>
      </c>
      <c r="B16" s="1504"/>
      <c r="C16" s="1505"/>
      <c r="D16" s="1505"/>
      <c r="E16" s="1506"/>
      <c r="F16" s="1507"/>
      <c r="G16" s="1508"/>
      <c r="H16" s="1509"/>
      <c r="I16" s="1510"/>
      <c r="J16" s="1504"/>
      <c r="K16" s="1504"/>
      <c r="L16" s="1504"/>
      <c r="M16" s="1504"/>
      <c r="N16" s="1504"/>
      <c r="O16" s="1511"/>
      <c r="P16" s="1511"/>
      <c r="Q16" s="559"/>
      <c r="R16" s="1504"/>
      <c r="S16" s="1505"/>
      <c r="T16" s="1505"/>
      <c r="U16" s="1506"/>
      <c r="V16" s="1509"/>
      <c r="W16" s="1509"/>
      <c r="X16" s="1509"/>
      <c r="Y16" s="1510"/>
      <c r="Z16" s="1469"/>
      <c r="AA16" s="1513"/>
      <c r="AB16" s="1513"/>
      <c r="AC16" s="1513"/>
      <c r="AD16" s="1513">
        <v>30</v>
      </c>
      <c r="AE16" s="1514"/>
      <c r="AF16" s="1514"/>
      <c r="AG16" s="561"/>
      <c r="AH16" s="1521" t="str">
        <f t="shared" si="0"/>
        <v/>
      </c>
      <c r="AI16" s="1521" t="str">
        <f t="shared" si="1"/>
        <v/>
      </c>
      <c r="AJ16" s="547"/>
      <c r="AK16" s="547"/>
      <c r="AL16" s="547"/>
      <c r="AM16" s="547"/>
      <c r="AN16" s="547"/>
      <c r="AO16" s="547"/>
      <c r="AP16" s="543"/>
      <c r="AQ16" s="1522" t="str">
        <f t="shared" si="2"/>
        <v/>
      </c>
      <c r="AR16" s="1097" t="str">
        <f t="shared" si="3"/>
        <v/>
      </c>
      <c r="AS16" s="368" t="str">
        <f t="shared" si="4"/>
        <v/>
      </c>
      <c r="AT16" s="231"/>
      <c r="AU16" s="1535"/>
      <c r="AV16" s="63"/>
      <c r="AX16" s="1501" t="s">
        <v>444</v>
      </c>
      <c r="AY16" s="1493"/>
      <c r="AZ16" s="1493"/>
      <c r="BA16" s="1493"/>
      <c r="BB16" s="1493"/>
      <c r="BC16" s="1493"/>
      <c r="BD16" s="1494"/>
    </row>
    <row r="17" spans="1:56" s="11" customFormat="1" ht="18.95" customHeight="1">
      <c r="A17" s="1058">
        <v>10</v>
      </c>
      <c r="B17" s="1504"/>
      <c r="C17" s="1505"/>
      <c r="D17" s="1505"/>
      <c r="E17" s="1506"/>
      <c r="F17" s="1507"/>
      <c r="G17" s="1508"/>
      <c r="H17" s="1509"/>
      <c r="I17" s="1510"/>
      <c r="J17" s="1504"/>
      <c r="K17" s="1504"/>
      <c r="L17" s="1504"/>
      <c r="M17" s="1504"/>
      <c r="N17" s="1504"/>
      <c r="O17" s="1511"/>
      <c r="P17" s="1511"/>
      <c r="Q17" s="559"/>
      <c r="R17" s="1504"/>
      <c r="S17" s="1505"/>
      <c r="T17" s="1505"/>
      <c r="U17" s="1506"/>
      <c r="V17" s="1509"/>
      <c r="W17" s="1509"/>
      <c r="X17" s="1509"/>
      <c r="Y17" s="1510"/>
      <c r="Z17" s="1469"/>
      <c r="AA17" s="1513"/>
      <c r="AB17" s="1513"/>
      <c r="AC17" s="1513"/>
      <c r="AD17" s="1513">
        <v>20</v>
      </c>
      <c r="AE17" s="1514"/>
      <c r="AF17" s="1514"/>
      <c r="AG17" s="566"/>
      <c r="AH17" s="1521" t="str">
        <f t="shared" si="0"/>
        <v/>
      </c>
      <c r="AI17" s="1521" t="str">
        <f t="shared" si="1"/>
        <v/>
      </c>
      <c r="AJ17" s="547"/>
      <c r="AK17" s="547"/>
      <c r="AL17" s="547"/>
      <c r="AM17" s="547"/>
      <c r="AN17" s="547"/>
      <c r="AO17" s="547"/>
      <c r="AP17" s="543"/>
      <c r="AQ17" s="1522" t="str">
        <f t="shared" si="2"/>
        <v/>
      </c>
      <c r="AR17" s="1097" t="str">
        <f t="shared" si="3"/>
        <v/>
      </c>
      <c r="AS17" s="368" t="str">
        <f t="shared" si="4"/>
        <v/>
      </c>
      <c r="AT17" s="231"/>
      <c r="AU17" s="1535"/>
      <c r="AV17" s="63"/>
      <c r="AX17" s="1501" t="s">
        <v>445</v>
      </c>
      <c r="AY17" s="1493"/>
      <c r="AZ17" s="1493"/>
      <c r="BA17" s="1493"/>
      <c r="BB17" s="1493"/>
      <c r="BC17" s="1493"/>
      <c r="BD17" s="1494"/>
    </row>
    <row r="18" spans="1:56" s="11" customFormat="1" ht="18.95" customHeight="1">
      <c r="A18" s="1058">
        <v>11</v>
      </c>
      <c r="B18" s="1504"/>
      <c r="C18" s="1505"/>
      <c r="D18" s="1505"/>
      <c r="E18" s="1506"/>
      <c r="F18" s="1507"/>
      <c r="G18" s="1508"/>
      <c r="H18" s="1509"/>
      <c r="I18" s="1510"/>
      <c r="J18" s="1504"/>
      <c r="K18" s="1504"/>
      <c r="L18" s="1504"/>
      <c r="M18" s="1504"/>
      <c r="N18" s="1504"/>
      <c r="O18" s="1511"/>
      <c r="P18" s="1511"/>
      <c r="Q18" s="559"/>
      <c r="R18" s="1504"/>
      <c r="S18" s="1516"/>
      <c r="T18" s="1516"/>
      <c r="U18" s="1517"/>
      <c r="V18" s="1518"/>
      <c r="W18" s="1518"/>
      <c r="X18" s="1518"/>
      <c r="Y18" s="1519"/>
      <c r="Z18" s="1469"/>
      <c r="AA18" s="1513"/>
      <c r="AB18" s="1513"/>
      <c r="AC18" s="1513"/>
      <c r="AD18" s="1513">
        <v>20</v>
      </c>
      <c r="AE18" s="1514"/>
      <c r="AF18" s="1514"/>
      <c r="AG18" s="566"/>
      <c r="AH18" s="1521" t="str">
        <f t="shared" si="0"/>
        <v/>
      </c>
      <c r="AI18" s="1521" t="str">
        <f t="shared" si="1"/>
        <v/>
      </c>
      <c r="AJ18" s="547"/>
      <c r="AK18" s="547"/>
      <c r="AL18" s="547"/>
      <c r="AM18" s="547"/>
      <c r="AN18" s="547"/>
      <c r="AO18" s="547"/>
      <c r="AP18" s="543"/>
      <c r="AQ18" s="1522" t="str">
        <f t="shared" si="2"/>
        <v/>
      </c>
      <c r="AR18" s="1097" t="str">
        <f t="shared" si="3"/>
        <v/>
      </c>
      <c r="AS18" s="368" t="str">
        <f t="shared" si="4"/>
        <v/>
      </c>
      <c r="AT18" s="231"/>
      <c r="AU18" s="1535"/>
      <c r="AV18" s="63"/>
      <c r="AX18" s="1501" t="s">
        <v>446</v>
      </c>
      <c r="AY18" s="1493"/>
      <c r="AZ18" s="1493"/>
      <c r="BA18" s="1493"/>
      <c r="BB18" s="1493"/>
      <c r="BC18" s="1493"/>
      <c r="BD18" s="1494"/>
    </row>
    <row r="19" spans="1:56" s="11" customFormat="1" ht="18.95" customHeight="1">
      <c r="A19" s="1058">
        <v>12</v>
      </c>
      <c r="B19" s="1504"/>
      <c r="C19" s="1505"/>
      <c r="D19" s="1505"/>
      <c r="E19" s="1506"/>
      <c r="F19" s="1507"/>
      <c r="G19" s="1508"/>
      <c r="H19" s="1509"/>
      <c r="I19" s="1510"/>
      <c r="J19" s="1504"/>
      <c r="K19" s="1504"/>
      <c r="L19" s="1504"/>
      <c r="M19" s="1504"/>
      <c r="N19" s="1504"/>
      <c r="O19" s="1511"/>
      <c r="P19" s="1511"/>
      <c r="Q19" s="559"/>
      <c r="R19" s="1504"/>
      <c r="S19" s="1505"/>
      <c r="T19" s="1505"/>
      <c r="U19" s="1506"/>
      <c r="V19" s="1509"/>
      <c r="W19" s="1509"/>
      <c r="X19" s="1509"/>
      <c r="Y19" s="1510"/>
      <c r="Z19" s="1469"/>
      <c r="AA19" s="1513"/>
      <c r="AB19" s="1513"/>
      <c r="AC19" s="1513"/>
      <c r="AD19" s="1513">
        <v>20</v>
      </c>
      <c r="AE19" s="1514"/>
      <c r="AF19" s="1514"/>
      <c r="AG19" s="566"/>
      <c r="AH19" s="1521" t="str">
        <f t="shared" si="0"/>
        <v/>
      </c>
      <c r="AI19" s="1521" t="str">
        <f t="shared" si="1"/>
        <v/>
      </c>
      <c r="AJ19" s="547"/>
      <c r="AK19" s="547"/>
      <c r="AL19" s="547"/>
      <c r="AM19" s="547"/>
      <c r="AN19" s="547"/>
      <c r="AO19" s="547"/>
      <c r="AP19" s="543"/>
      <c r="AQ19" s="1522" t="str">
        <f t="shared" si="2"/>
        <v/>
      </c>
      <c r="AR19" s="1097" t="str">
        <f t="shared" si="3"/>
        <v/>
      </c>
      <c r="AS19" s="368" t="str">
        <f t="shared" si="4"/>
        <v/>
      </c>
      <c r="AT19" s="231"/>
      <c r="AU19" s="1535"/>
      <c r="AV19" s="63"/>
      <c r="AX19" s="1501" t="s">
        <v>447</v>
      </c>
      <c r="AY19" s="1493"/>
      <c r="AZ19" s="1493"/>
      <c r="BA19" s="1493"/>
      <c r="BB19" s="1493"/>
      <c r="BC19" s="1493"/>
      <c r="BD19" s="1494"/>
    </row>
    <row r="20" spans="1:56" s="11" customFormat="1" ht="18.95" customHeight="1">
      <c r="A20" s="1058">
        <v>13</v>
      </c>
      <c r="B20" s="560"/>
      <c r="C20" s="557"/>
      <c r="D20" s="557"/>
      <c r="E20" s="558"/>
      <c r="F20" s="566"/>
      <c r="G20" s="1072"/>
      <c r="H20" s="559"/>
      <c r="I20" s="565"/>
      <c r="J20" s="560"/>
      <c r="K20" s="559"/>
      <c r="L20" s="559"/>
      <c r="M20" s="559"/>
      <c r="N20" s="559"/>
      <c r="O20" s="559"/>
      <c r="P20" s="559"/>
      <c r="Q20" s="559"/>
      <c r="R20" s="560"/>
      <c r="S20" s="557"/>
      <c r="T20" s="557"/>
      <c r="U20" s="558"/>
      <c r="V20" s="559"/>
      <c r="W20" s="559"/>
      <c r="X20" s="559"/>
      <c r="Y20" s="559"/>
      <c r="Z20" s="446"/>
      <c r="AA20" s="566"/>
      <c r="AB20" s="566"/>
      <c r="AC20" s="566"/>
      <c r="AD20" s="566"/>
      <c r="AE20" s="566"/>
      <c r="AF20" s="566"/>
      <c r="AG20" s="566"/>
      <c r="AH20" s="1521" t="str">
        <f t="shared" si="0"/>
        <v/>
      </c>
      <c r="AI20" s="1521" t="str">
        <f t="shared" si="1"/>
        <v/>
      </c>
      <c r="AJ20" s="547"/>
      <c r="AK20" s="547"/>
      <c r="AL20" s="547"/>
      <c r="AM20" s="547"/>
      <c r="AN20" s="547"/>
      <c r="AO20" s="547"/>
      <c r="AP20" s="543"/>
      <c r="AQ20" s="1522" t="str">
        <f t="shared" si="2"/>
        <v/>
      </c>
      <c r="AR20" s="1097" t="str">
        <f t="shared" si="3"/>
        <v/>
      </c>
      <c r="AS20" s="368" t="str">
        <f t="shared" si="4"/>
        <v/>
      </c>
      <c r="AT20" s="231"/>
      <c r="AU20" s="1535"/>
      <c r="AV20" s="63"/>
      <c r="AX20" s="1501" t="s">
        <v>448</v>
      </c>
      <c r="AY20" s="1493"/>
      <c r="AZ20" s="1493"/>
      <c r="BA20" s="1493"/>
      <c r="BB20" s="1493"/>
      <c r="BC20" s="1493"/>
      <c r="BD20" s="1494"/>
    </row>
    <row r="21" spans="1:56" s="11" customFormat="1" ht="18.95" customHeight="1">
      <c r="A21" s="1058">
        <v>14</v>
      </c>
      <c r="B21" s="560"/>
      <c r="C21" s="557"/>
      <c r="D21" s="557"/>
      <c r="E21" s="558"/>
      <c r="F21" s="566"/>
      <c r="G21" s="1072"/>
      <c r="H21" s="559"/>
      <c r="I21" s="565"/>
      <c r="J21" s="560"/>
      <c r="K21" s="559"/>
      <c r="L21" s="559"/>
      <c r="M21" s="559"/>
      <c r="N21" s="559"/>
      <c r="O21" s="559"/>
      <c r="P21" s="559"/>
      <c r="Q21" s="559"/>
      <c r="R21" s="560"/>
      <c r="S21" s="557"/>
      <c r="T21" s="557"/>
      <c r="U21" s="558"/>
      <c r="V21" s="559"/>
      <c r="W21" s="559"/>
      <c r="X21" s="559"/>
      <c r="Y21" s="559"/>
      <c r="Z21" s="446"/>
      <c r="AA21" s="561"/>
      <c r="AB21" s="561"/>
      <c r="AC21" s="561"/>
      <c r="AD21" s="561"/>
      <c r="AE21" s="561"/>
      <c r="AF21" s="561"/>
      <c r="AG21" s="561"/>
      <c r="AH21" s="1521" t="str">
        <f t="shared" si="0"/>
        <v/>
      </c>
      <c r="AI21" s="1521" t="str">
        <f t="shared" si="1"/>
        <v/>
      </c>
      <c r="AJ21" s="547"/>
      <c r="AK21" s="547"/>
      <c r="AL21" s="547"/>
      <c r="AM21" s="547"/>
      <c r="AN21" s="547"/>
      <c r="AO21" s="547"/>
      <c r="AP21" s="543"/>
      <c r="AQ21" s="1522" t="str">
        <f t="shared" si="2"/>
        <v/>
      </c>
      <c r="AR21" s="1097" t="str">
        <f t="shared" si="3"/>
        <v/>
      </c>
      <c r="AS21" s="368" t="str">
        <f t="shared" si="4"/>
        <v/>
      </c>
      <c r="AT21" s="231"/>
      <c r="AU21" s="1535"/>
      <c r="AV21" s="63"/>
      <c r="AX21" s="1502" t="s">
        <v>449</v>
      </c>
      <c r="AY21" s="1495"/>
      <c r="AZ21" s="1495"/>
      <c r="BA21" s="1495"/>
      <c r="BB21" s="1495"/>
      <c r="BC21" s="1495"/>
      <c r="BD21" s="1496"/>
    </row>
    <row r="22" spans="1:56" s="11" customFormat="1" ht="18.95" customHeight="1">
      <c r="A22" s="1058">
        <v>15</v>
      </c>
      <c r="B22" s="560"/>
      <c r="C22" s="557"/>
      <c r="D22" s="557"/>
      <c r="E22" s="558"/>
      <c r="F22" s="566"/>
      <c r="G22" s="1072"/>
      <c r="H22" s="559"/>
      <c r="I22" s="565"/>
      <c r="J22" s="560"/>
      <c r="K22" s="559"/>
      <c r="L22" s="559"/>
      <c r="M22" s="559"/>
      <c r="N22" s="559"/>
      <c r="O22" s="559"/>
      <c r="P22" s="559"/>
      <c r="Q22" s="559"/>
      <c r="R22" s="560"/>
      <c r="S22" s="557"/>
      <c r="T22" s="557"/>
      <c r="U22" s="558"/>
      <c r="V22" s="559"/>
      <c r="W22" s="559"/>
      <c r="X22" s="559"/>
      <c r="Y22" s="559"/>
      <c r="Z22" s="446"/>
      <c r="AA22" s="566"/>
      <c r="AB22" s="566"/>
      <c r="AC22" s="566"/>
      <c r="AD22" s="566"/>
      <c r="AE22" s="566"/>
      <c r="AF22" s="566"/>
      <c r="AG22" s="566"/>
      <c r="AH22" s="1521" t="str">
        <f t="shared" si="0"/>
        <v/>
      </c>
      <c r="AI22" s="1521" t="str">
        <f t="shared" si="1"/>
        <v/>
      </c>
      <c r="AJ22" s="547"/>
      <c r="AK22" s="547"/>
      <c r="AL22" s="547"/>
      <c r="AM22" s="547"/>
      <c r="AN22" s="547"/>
      <c r="AO22" s="547"/>
      <c r="AP22" s="543"/>
      <c r="AQ22" s="1522" t="str">
        <f t="shared" si="2"/>
        <v/>
      </c>
      <c r="AR22" s="1097" t="str">
        <f t="shared" si="3"/>
        <v/>
      </c>
      <c r="AS22" s="368" t="str">
        <f t="shared" si="4"/>
        <v/>
      </c>
      <c r="AT22" s="231"/>
      <c r="AU22" s="1535"/>
      <c r="AV22" s="63"/>
    </row>
    <row r="23" spans="1:56" s="11" customFormat="1" ht="18.95" customHeight="1">
      <c r="A23" s="1058">
        <v>16</v>
      </c>
      <c r="B23" s="560"/>
      <c r="C23" s="557"/>
      <c r="D23" s="557"/>
      <c r="E23" s="558"/>
      <c r="F23" s="566"/>
      <c r="G23" s="1072"/>
      <c r="H23" s="559"/>
      <c r="I23" s="565"/>
      <c r="J23" s="560"/>
      <c r="K23" s="559"/>
      <c r="L23" s="559"/>
      <c r="M23" s="559"/>
      <c r="N23" s="559"/>
      <c r="O23" s="559"/>
      <c r="P23" s="559"/>
      <c r="Q23" s="559"/>
      <c r="R23" s="560"/>
      <c r="S23" s="557"/>
      <c r="T23" s="557"/>
      <c r="U23" s="558"/>
      <c r="V23" s="559"/>
      <c r="W23" s="559"/>
      <c r="X23" s="559"/>
      <c r="Y23" s="559"/>
      <c r="Z23" s="446"/>
      <c r="AA23" s="566"/>
      <c r="AB23" s="566"/>
      <c r="AC23" s="566"/>
      <c r="AD23" s="566"/>
      <c r="AE23" s="566"/>
      <c r="AF23" s="566"/>
      <c r="AG23" s="566"/>
      <c r="AH23" s="1521" t="str">
        <f t="shared" si="0"/>
        <v/>
      </c>
      <c r="AI23" s="1521" t="str">
        <f t="shared" si="1"/>
        <v/>
      </c>
      <c r="AJ23" s="547"/>
      <c r="AK23" s="547"/>
      <c r="AL23" s="547"/>
      <c r="AM23" s="547"/>
      <c r="AN23" s="547"/>
      <c r="AO23" s="547"/>
      <c r="AP23" s="543"/>
      <c r="AQ23" s="1522" t="str">
        <f t="shared" si="2"/>
        <v/>
      </c>
      <c r="AR23" s="1097" t="str">
        <f t="shared" si="3"/>
        <v/>
      </c>
      <c r="AS23" s="368" t="str">
        <f t="shared" si="4"/>
        <v/>
      </c>
      <c r="AT23" s="231"/>
      <c r="AU23" s="1535"/>
      <c r="AV23" s="63"/>
      <c r="AX23" s="1527" t="s">
        <v>459</v>
      </c>
      <c r="AY23" s="1491"/>
      <c r="AZ23" s="1491"/>
      <c r="BA23" s="1491"/>
      <c r="BB23" s="1491"/>
      <c r="BC23" s="1491"/>
      <c r="BD23" s="1492"/>
    </row>
    <row r="24" spans="1:56" s="11" customFormat="1" ht="18.95" customHeight="1">
      <c r="A24" s="1058">
        <v>17</v>
      </c>
      <c r="B24" s="560"/>
      <c r="C24" s="557"/>
      <c r="D24" s="557"/>
      <c r="E24" s="558"/>
      <c r="F24" s="566"/>
      <c r="G24" s="1072"/>
      <c r="H24" s="559"/>
      <c r="I24" s="565"/>
      <c r="J24" s="560"/>
      <c r="K24" s="559"/>
      <c r="L24" s="559"/>
      <c r="M24" s="559"/>
      <c r="N24" s="559"/>
      <c r="O24" s="559"/>
      <c r="P24" s="559"/>
      <c r="Q24" s="559"/>
      <c r="R24" s="560"/>
      <c r="S24" s="557"/>
      <c r="T24" s="557"/>
      <c r="U24" s="558"/>
      <c r="V24" s="559"/>
      <c r="W24" s="559"/>
      <c r="X24" s="559"/>
      <c r="Y24" s="559"/>
      <c r="Z24" s="446"/>
      <c r="AA24" s="566"/>
      <c r="AB24" s="566"/>
      <c r="AC24" s="566"/>
      <c r="AD24" s="566"/>
      <c r="AE24" s="566"/>
      <c r="AF24" s="566"/>
      <c r="AG24" s="566"/>
      <c r="AH24" s="1521" t="str">
        <f t="shared" si="0"/>
        <v/>
      </c>
      <c r="AI24" s="1521" t="str">
        <f t="shared" si="1"/>
        <v/>
      </c>
      <c r="AJ24" s="547"/>
      <c r="AK24" s="547"/>
      <c r="AL24" s="547"/>
      <c r="AM24" s="547"/>
      <c r="AN24" s="547"/>
      <c r="AO24" s="547"/>
      <c r="AP24" s="543"/>
      <c r="AQ24" s="1522" t="str">
        <f t="shared" si="2"/>
        <v/>
      </c>
      <c r="AR24" s="1097" t="str">
        <f t="shared" si="3"/>
        <v/>
      </c>
      <c r="AS24" s="368" t="str">
        <f t="shared" si="4"/>
        <v/>
      </c>
      <c r="AT24" s="231"/>
      <c r="AU24" s="1535"/>
      <c r="AV24" s="63"/>
      <c r="AX24" s="1528" t="s">
        <v>454</v>
      </c>
      <c r="AY24" s="1495"/>
      <c r="AZ24" s="1495"/>
      <c r="BA24" s="1495"/>
      <c r="BB24" s="1495"/>
      <c r="BC24" s="1495"/>
      <c r="BD24" s="1496"/>
    </row>
    <row r="25" spans="1:56" s="11" customFormat="1" ht="18.95" customHeight="1">
      <c r="A25" s="1058">
        <v>18</v>
      </c>
      <c r="B25" s="560"/>
      <c r="C25" s="557"/>
      <c r="D25" s="557"/>
      <c r="E25" s="558"/>
      <c r="F25" s="566"/>
      <c r="G25" s="1072"/>
      <c r="H25" s="559"/>
      <c r="I25" s="565"/>
      <c r="J25" s="560"/>
      <c r="K25" s="559"/>
      <c r="L25" s="559"/>
      <c r="M25" s="559"/>
      <c r="N25" s="559"/>
      <c r="O25" s="559"/>
      <c r="P25" s="559"/>
      <c r="Q25" s="559"/>
      <c r="R25" s="560"/>
      <c r="S25" s="557"/>
      <c r="T25" s="557"/>
      <c r="U25" s="558"/>
      <c r="V25" s="559"/>
      <c r="W25" s="559"/>
      <c r="X25" s="559"/>
      <c r="Y25" s="559"/>
      <c r="Z25" s="446"/>
      <c r="AA25" s="566"/>
      <c r="AB25" s="566"/>
      <c r="AC25" s="566"/>
      <c r="AD25" s="566"/>
      <c r="AE25" s="566"/>
      <c r="AF25" s="566"/>
      <c r="AG25" s="566"/>
      <c r="AH25" s="1521" t="str">
        <f t="shared" si="0"/>
        <v/>
      </c>
      <c r="AI25" s="1521" t="str">
        <f t="shared" si="1"/>
        <v/>
      </c>
      <c r="AJ25" s="547"/>
      <c r="AK25" s="547"/>
      <c r="AL25" s="547"/>
      <c r="AM25" s="547"/>
      <c r="AN25" s="547"/>
      <c r="AO25" s="547"/>
      <c r="AP25" s="543"/>
      <c r="AQ25" s="1522" t="str">
        <f t="shared" si="2"/>
        <v/>
      </c>
      <c r="AR25" s="1097" t="str">
        <f t="shared" si="3"/>
        <v/>
      </c>
      <c r="AS25" s="368" t="str">
        <f t="shared" si="4"/>
        <v/>
      </c>
      <c r="AT25" s="231"/>
      <c r="AU25" s="1535"/>
      <c r="AV25" s="63"/>
    </row>
    <row r="26" spans="1:56" s="11" customFormat="1" ht="18.95" customHeight="1">
      <c r="A26" s="1058">
        <v>19</v>
      </c>
      <c r="B26" s="446"/>
      <c r="C26" s="440"/>
      <c r="D26" s="440"/>
      <c r="E26" s="441"/>
      <c r="F26" s="442"/>
      <c r="G26" s="442"/>
      <c r="H26" s="442"/>
      <c r="I26" s="437"/>
      <c r="J26" s="446"/>
      <c r="K26" s="442"/>
      <c r="L26" s="442"/>
      <c r="M26" s="442"/>
      <c r="N26" s="442"/>
      <c r="O26" s="442"/>
      <c r="P26" s="442"/>
      <c r="Q26" s="559"/>
      <c r="R26" s="446"/>
      <c r="S26" s="440"/>
      <c r="T26" s="440"/>
      <c r="U26" s="441"/>
      <c r="V26" s="442"/>
      <c r="W26" s="442"/>
      <c r="X26" s="442"/>
      <c r="Y26" s="442"/>
      <c r="Z26" s="446"/>
      <c r="AA26" s="442"/>
      <c r="AB26" s="442"/>
      <c r="AC26" s="442"/>
      <c r="AD26" s="442"/>
      <c r="AE26" s="442"/>
      <c r="AF26" s="442"/>
      <c r="AG26" s="566"/>
      <c r="AH26" s="1521" t="str">
        <f t="shared" si="0"/>
        <v/>
      </c>
      <c r="AI26" s="1521" t="str">
        <f t="shared" si="1"/>
        <v/>
      </c>
      <c r="AJ26" s="547"/>
      <c r="AK26" s="547"/>
      <c r="AL26" s="547"/>
      <c r="AM26" s="547"/>
      <c r="AN26" s="547"/>
      <c r="AO26" s="547"/>
      <c r="AP26" s="543"/>
      <c r="AQ26" s="1522" t="str">
        <f t="shared" si="2"/>
        <v/>
      </c>
      <c r="AR26" s="1097" t="str">
        <f t="shared" si="3"/>
        <v/>
      </c>
      <c r="AS26" s="368" t="str">
        <f t="shared" si="4"/>
        <v/>
      </c>
      <c r="AT26" s="231"/>
      <c r="AU26" s="1535"/>
      <c r="AV26" s="63"/>
    </row>
    <row r="27" spans="1:56" s="11" customFormat="1" ht="18.95" customHeight="1">
      <c r="A27" s="1058">
        <v>20</v>
      </c>
      <c r="B27" s="446"/>
      <c r="C27" s="440"/>
      <c r="D27" s="440"/>
      <c r="E27" s="441"/>
      <c r="F27" s="442"/>
      <c r="G27" s="442"/>
      <c r="H27" s="442"/>
      <c r="I27" s="437"/>
      <c r="J27" s="446"/>
      <c r="K27" s="442"/>
      <c r="L27" s="442"/>
      <c r="M27" s="442"/>
      <c r="N27" s="442"/>
      <c r="O27" s="442"/>
      <c r="P27" s="442"/>
      <c r="Q27" s="559"/>
      <c r="R27" s="446"/>
      <c r="S27" s="440"/>
      <c r="T27" s="440"/>
      <c r="U27" s="441"/>
      <c r="V27" s="442"/>
      <c r="W27" s="442"/>
      <c r="X27" s="442"/>
      <c r="Y27" s="442"/>
      <c r="Z27" s="446"/>
      <c r="AA27" s="446"/>
      <c r="AB27" s="446"/>
      <c r="AC27" s="446"/>
      <c r="AD27" s="446"/>
      <c r="AE27" s="446"/>
      <c r="AF27" s="446"/>
      <c r="AG27" s="561"/>
      <c r="AH27" s="1521" t="str">
        <f t="shared" si="0"/>
        <v/>
      </c>
      <c r="AI27" s="1521" t="str">
        <f t="shared" si="1"/>
        <v/>
      </c>
      <c r="AJ27" s="547"/>
      <c r="AK27" s="547"/>
      <c r="AL27" s="547"/>
      <c r="AM27" s="547"/>
      <c r="AN27" s="547"/>
      <c r="AO27" s="547"/>
      <c r="AP27" s="543"/>
      <c r="AQ27" s="1522" t="str">
        <f t="shared" si="2"/>
        <v/>
      </c>
      <c r="AR27" s="1097" t="str">
        <f t="shared" si="3"/>
        <v/>
      </c>
      <c r="AS27" s="368" t="str">
        <f t="shared" si="4"/>
        <v/>
      </c>
      <c r="AT27" s="231"/>
      <c r="AU27" s="1535"/>
      <c r="AV27" s="63"/>
    </row>
    <row r="28" spans="1:56" s="11" customFormat="1" ht="18.95" customHeight="1">
      <c r="A28" s="1058">
        <v>21</v>
      </c>
      <c r="B28" s="446"/>
      <c r="C28" s="440"/>
      <c r="D28" s="440"/>
      <c r="E28" s="441"/>
      <c r="F28" s="442"/>
      <c r="G28" s="442"/>
      <c r="H28" s="442"/>
      <c r="I28" s="437"/>
      <c r="J28" s="446"/>
      <c r="K28" s="442"/>
      <c r="L28" s="442"/>
      <c r="M28" s="442"/>
      <c r="N28" s="442"/>
      <c r="O28" s="442"/>
      <c r="P28" s="442"/>
      <c r="Q28" s="559"/>
      <c r="R28" s="446"/>
      <c r="S28" s="440"/>
      <c r="T28" s="440"/>
      <c r="U28" s="441"/>
      <c r="V28" s="442"/>
      <c r="W28" s="442"/>
      <c r="X28" s="442"/>
      <c r="Y28" s="442"/>
      <c r="Z28" s="446"/>
      <c r="AA28" s="442"/>
      <c r="AB28" s="442"/>
      <c r="AC28" s="442"/>
      <c r="AD28" s="442"/>
      <c r="AE28" s="442"/>
      <c r="AF28" s="442"/>
      <c r="AG28" s="566"/>
      <c r="AH28" s="1521" t="str">
        <f t="shared" si="0"/>
        <v/>
      </c>
      <c r="AI28" s="1521" t="str">
        <f t="shared" si="1"/>
        <v/>
      </c>
      <c r="AJ28" s="547"/>
      <c r="AK28" s="547"/>
      <c r="AL28" s="547"/>
      <c r="AM28" s="547"/>
      <c r="AN28" s="547"/>
      <c r="AO28" s="547"/>
      <c r="AP28" s="543"/>
      <c r="AQ28" s="1522" t="str">
        <f t="shared" si="2"/>
        <v/>
      </c>
      <c r="AR28" s="1097" t="str">
        <f t="shared" si="3"/>
        <v/>
      </c>
      <c r="AS28" s="368" t="str">
        <f t="shared" si="4"/>
        <v/>
      </c>
      <c r="AT28" s="231"/>
      <c r="AU28" s="1535"/>
      <c r="AV28" s="63"/>
    </row>
    <row r="29" spans="1:56" s="11" customFormat="1" ht="18.95" customHeight="1">
      <c r="A29" s="1058">
        <v>22</v>
      </c>
      <c r="B29" s="446"/>
      <c r="C29" s="440"/>
      <c r="D29" s="440"/>
      <c r="E29" s="441"/>
      <c r="F29" s="442"/>
      <c r="G29" s="442"/>
      <c r="H29" s="442"/>
      <c r="I29" s="437"/>
      <c r="J29" s="446"/>
      <c r="K29" s="442"/>
      <c r="L29" s="442"/>
      <c r="M29" s="442"/>
      <c r="N29" s="442"/>
      <c r="O29" s="442"/>
      <c r="P29" s="442"/>
      <c r="Q29" s="559"/>
      <c r="R29" s="446"/>
      <c r="S29" s="440"/>
      <c r="T29" s="440"/>
      <c r="U29" s="441"/>
      <c r="V29" s="442"/>
      <c r="W29" s="442"/>
      <c r="X29" s="442"/>
      <c r="Y29" s="442"/>
      <c r="Z29" s="446"/>
      <c r="AA29" s="442"/>
      <c r="AB29" s="442"/>
      <c r="AC29" s="442"/>
      <c r="AD29" s="442"/>
      <c r="AE29" s="442"/>
      <c r="AF29" s="442"/>
      <c r="AG29" s="566"/>
      <c r="AH29" s="1521" t="str">
        <f t="shared" si="0"/>
        <v/>
      </c>
      <c r="AI29" s="1521" t="str">
        <f t="shared" si="1"/>
        <v/>
      </c>
      <c r="AJ29" s="547"/>
      <c r="AK29" s="547"/>
      <c r="AL29" s="547"/>
      <c r="AM29" s="547"/>
      <c r="AN29" s="547"/>
      <c r="AO29" s="547"/>
      <c r="AP29" s="543"/>
      <c r="AQ29" s="1522" t="str">
        <f t="shared" si="2"/>
        <v/>
      </c>
      <c r="AR29" s="1097" t="str">
        <f t="shared" si="3"/>
        <v/>
      </c>
      <c r="AS29" s="368" t="str">
        <f t="shared" si="4"/>
        <v/>
      </c>
      <c r="AT29" s="231"/>
      <c r="AU29" s="1535"/>
      <c r="AV29" s="63"/>
    </row>
    <row r="30" spans="1:56" s="11" customFormat="1" ht="18.95" customHeight="1">
      <c r="A30" s="1058">
        <v>23</v>
      </c>
      <c r="B30" s="446"/>
      <c r="C30" s="440"/>
      <c r="D30" s="440"/>
      <c r="E30" s="441"/>
      <c r="F30" s="442"/>
      <c r="G30" s="442"/>
      <c r="H30" s="442"/>
      <c r="I30" s="437"/>
      <c r="J30" s="446"/>
      <c r="K30" s="442"/>
      <c r="L30" s="442"/>
      <c r="M30" s="442"/>
      <c r="N30" s="442"/>
      <c r="O30" s="442"/>
      <c r="P30" s="442"/>
      <c r="Q30" s="559"/>
      <c r="R30" s="446"/>
      <c r="S30" s="440"/>
      <c r="T30" s="440"/>
      <c r="U30" s="441"/>
      <c r="V30" s="442"/>
      <c r="W30" s="442"/>
      <c r="X30" s="442"/>
      <c r="Y30" s="442"/>
      <c r="Z30" s="446"/>
      <c r="AA30" s="442"/>
      <c r="AB30" s="442"/>
      <c r="AC30" s="442"/>
      <c r="AD30" s="442"/>
      <c r="AE30" s="442"/>
      <c r="AF30" s="442"/>
      <c r="AG30" s="566"/>
      <c r="AH30" s="1521" t="str">
        <f t="shared" si="0"/>
        <v/>
      </c>
      <c r="AI30" s="1521" t="str">
        <f t="shared" si="1"/>
        <v/>
      </c>
      <c r="AJ30" s="547"/>
      <c r="AK30" s="547"/>
      <c r="AL30" s="547"/>
      <c r="AM30" s="547"/>
      <c r="AN30" s="547"/>
      <c r="AO30" s="547"/>
      <c r="AP30" s="543"/>
      <c r="AQ30" s="1522" t="str">
        <f t="shared" si="2"/>
        <v/>
      </c>
      <c r="AR30" s="1097" t="str">
        <f t="shared" si="3"/>
        <v/>
      </c>
      <c r="AS30" s="368" t="str">
        <f t="shared" si="4"/>
        <v/>
      </c>
      <c r="AT30" s="231"/>
      <c r="AU30" s="1535"/>
      <c r="AV30" s="63"/>
    </row>
    <row r="31" spans="1:56" s="11" customFormat="1" ht="18.95" customHeight="1">
      <c r="A31" s="1058">
        <v>24</v>
      </c>
      <c r="B31" s="446"/>
      <c r="C31" s="440"/>
      <c r="D31" s="440"/>
      <c r="E31" s="441"/>
      <c r="F31" s="442"/>
      <c r="G31" s="442"/>
      <c r="H31" s="442"/>
      <c r="I31" s="437"/>
      <c r="J31" s="446"/>
      <c r="K31" s="442"/>
      <c r="L31" s="442"/>
      <c r="M31" s="442"/>
      <c r="N31" s="442"/>
      <c r="O31" s="442"/>
      <c r="P31" s="442"/>
      <c r="Q31" s="559"/>
      <c r="R31" s="446"/>
      <c r="S31" s="440"/>
      <c r="T31" s="440"/>
      <c r="U31" s="441"/>
      <c r="V31" s="442"/>
      <c r="W31" s="442"/>
      <c r="X31" s="442"/>
      <c r="Y31" s="442"/>
      <c r="Z31" s="446"/>
      <c r="AA31" s="442"/>
      <c r="AB31" s="442"/>
      <c r="AC31" s="442"/>
      <c r="AD31" s="442"/>
      <c r="AE31" s="442"/>
      <c r="AF31" s="442"/>
      <c r="AG31" s="566"/>
      <c r="AH31" s="1521" t="str">
        <f t="shared" si="0"/>
        <v/>
      </c>
      <c r="AI31" s="1521" t="str">
        <f t="shared" si="1"/>
        <v/>
      </c>
      <c r="AJ31" s="547"/>
      <c r="AK31" s="547"/>
      <c r="AL31" s="547"/>
      <c r="AM31" s="547"/>
      <c r="AN31" s="547"/>
      <c r="AO31" s="547"/>
      <c r="AP31" s="543"/>
      <c r="AQ31" s="1522" t="str">
        <f t="shared" si="2"/>
        <v/>
      </c>
      <c r="AR31" s="1097" t="str">
        <f t="shared" si="3"/>
        <v/>
      </c>
      <c r="AS31" s="368" t="str">
        <f t="shared" si="4"/>
        <v/>
      </c>
      <c r="AT31" s="231"/>
      <c r="AU31" s="1535"/>
      <c r="AV31" s="63"/>
    </row>
    <row r="32" spans="1:56" s="11" customFormat="1" ht="18.95" customHeight="1">
      <c r="A32" s="1058">
        <v>25</v>
      </c>
      <c r="B32" s="1504"/>
      <c r="C32" s="1505"/>
      <c r="D32" s="1505"/>
      <c r="E32" s="1506"/>
      <c r="F32" s="1507"/>
      <c r="G32" s="1508"/>
      <c r="H32" s="1509"/>
      <c r="I32" s="1510"/>
      <c r="J32" s="1504"/>
      <c r="K32" s="1504"/>
      <c r="L32" s="1504"/>
      <c r="M32" s="1504"/>
      <c r="N32" s="1504"/>
      <c r="O32" s="1511"/>
      <c r="P32" s="1512"/>
      <c r="Q32" s="559"/>
      <c r="R32" s="1504"/>
      <c r="S32" s="1505"/>
      <c r="T32" s="1505"/>
      <c r="U32" s="1506"/>
      <c r="V32" s="1509"/>
      <c r="W32" s="1509"/>
      <c r="X32" s="1509"/>
      <c r="Y32" s="1510"/>
      <c r="Z32" s="1469"/>
      <c r="AA32" s="1513"/>
      <c r="AB32" s="1513"/>
      <c r="AC32" s="1513"/>
      <c r="AD32" s="1513">
        <v>70</v>
      </c>
      <c r="AE32" s="1514"/>
      <c r="AF32" s="1514"/>
      <c r="AG32" s="1515">
        <v>1</v>
      </c>
      <c r="AH32" s="1521" t="str">
        <f t="shared" si="0"/>
        <v/>
      </c>
      <c r="AI32" s="1521" t="str">
        <f t="shared" si="1"/>
        <v/>
      </c>
      <c r="AJ32" s="547"/>
      <c r="AK32" s="547"/>
      <c r="AL32" s="547"/>
      <c r="AM32" s="547"/>
      <c r="AN32" s="547"/>
      <c r="AO32" s="547"/>
      <c r="AP32" s="543"/>
      <c r="AQ32" s="1522" t="str">
        <f t="shared" si="2"/>
        <v/>
      </c>
      <c r="AR32" s="1097" t="str">
        <f t="shared" si="3"/>
        <v/>
      </c>
      <c r="AS32" s="368" t="str">
        <f t="shared" si="4"/>
        <v/>
      </c>
      <c r="AT32" s="231"/>
      <c r="AU32" s="1535"/>
      <c r="AV32" s="63"/>
    </row>
    <row r="33" spans="1:48" s="11" customFormat="1" ht="18.95" customHeight="1">
      <c r="A33" s="1058">
        <v>26</v>
      </c>
      <c r="B33" s="1504"/>
      <c r="C33" s="1505"/>
      <c r="D33" s="1505"/>
      <c r="E33" s="1506"/>
      <c r="F33" s="1507"/>
      <c r="G33" s="1508"/>
      <c r="H33" s="1509"/>
      <c r="I33" s="1510"/>
      <c r="J33" s="1504"/>
      <c r="K33" s="1504"/>
      <c r="L33" s="1504"/>
      <c r="M33" s="1504"/>
      <c r="N33" s="1504"/>
      <c r="O33" s="1511"/>
      <c r="P33" s="1512"/>
      <c r="Q33" s="1500"/>
      <c r="R33" s="1504"/>
      <c r="S33" s="1505"/>
      <c r="T33" s="1505"/>
      <c r="U33" s="1506"/>
      <c r="V33" s="1509"/>
      <c r="W33" s="1509"/>
      <c r="X33" s="1509"/>
      <c r="Y33" s="1510"/>
      <c r="Z33" s="1469"/>
      <c r="AA33" s="1513"/>
      <c r="AB33" s="1513"/>
      <c r="AC33" s="1513"/>
      <c r="AD33" s="1513">
        <v>70</v>
      </c>
      <c r="AE33" s="1514"/>
      <c r="AF33" s="1514"/>
      <c r="AG33" s="566"/>
      <c r="AH33" s="1521" t="str">
        <f t="shared" si="0"/>
        <v/>
      </c>
      <c r="AI33" s="1521" t="str">
        <f t="shared" si="1"/>
        <v/>
      </c>
      <c r="AJ33" s="547"/>
      <c r="AK33" s="547"/>
      <c r="AL33" s="547"/>
      <c r="AM33" s="547"/>
      <c r="AN33" s="547"/>
      <c r="AO33" s="547"/>
      <c r="AP33" s="543"/>
      <c r="AQ33" s="1522" t="str">
        <f t="shared" si="2"/>
        <v/>
      </c>
      <c r="AR33" s="1097" t="str">
        <f t="shared" si="3"/>
        <v/>
      </c>
      <c r="AS33" s="368" t="str">
        <f t="shared" si="4"/>
        <v/>
      </c>
      <c r="AT33" s="231"/>
      <c r="AU33" s="1535"/>
      <c r="AV33" s="63"/>
    </row>
    <row r="34" spans="1:48" s="11" customFormat="1" ht="18.95" customHeight="1">
      <c r="A34" s="1058">
        <v>27</v>
      </c>
      <c r="B34" s="1504"/>
      <c r="C34" s="1505"/>
      <c r="D34" s="1505"/>
      <c r="E34" s="1506"/>
      <c r="F34" s="1507"/>
      <c r="G34" s="1508"/>
      <c r="H34" s="1509"/>
      <c r="I34" s="1510"/>
      <c r="J34" s="1504"/>
      <c r="K34" s="1504"/>
      <c r="L34" s="1504"/>
      <c r="M34" s="1504"/>
      <c r="N34" s="1504"/>
      <c r="O34" s="1511"/>
      <c r="P34" s="1512"/>
      <c r="Q34" s="559"/>
      <c r="R34" s="1504"/>
      <c r="S34" s="1505"/>
      <c r="T34" s="1505"/>
      <c r="U34" s="1506"/>
      <c r="V34" s="1509"/>
      <c r="W34" s="1509"/>
      <c r="X34" s="1509"/>
      <c r="Y34" s="1510"/>
      <c r="Z34" s="1469"/>
      <c r="AA34" s="561"/>
      <c r="AB34" s="561"/>
      <c r="AC34" s="561"/>
      <c r="AD34" s="561"/>
      <c r="AE34" s="561"/>
      <c r="AF34" s="561"/>
      <c r="AG34" s="561"/>
      <c r="AH34" s="1521" t="str">
        <f t="shared" si="0"/>
        <v/>
      </c>
      <c r="AI34" s="1521" t="str">
        <f t="shared" si="1"/>
        <v/>
      </c>
      <c r="AJ34" s="547"/>
      <c r="AK34" s="547"/>
      <c r="AL34" s="547"/>
      <c r="AM34" s="547"/>
      <c r="AN34" s="547"/>
      <c r="AO34" s="547"/>
      <c r="AP34" s="543"/>
      <c r="AQ34" s="1522" t="str">
        <f t="shared" si="2"/>
        <v/>
      </c>
      <c r="AR34" s="1097" t="str">
        <f t="shared" si="3"/>
        <v/>
      </c>
      <c r="AS34" s="368" t="str">
        <f t="shared" si="4"/>
        <v/>
      </c>
      <c r="AT34" s="231"/>
      <c r="AU34" s="1535"/>
      <c r="AV34" s="63"/>
    </row>
    <row r="35" spans="1:48" s="11" customFormat="1" ht="18.95" customHeight="1">
      <c r="A35" s="1058">
        <v>28</v>
      </c>
      <c r="B35" s="1504"/>
      <c r="C35" s="1505"/>
      <c r="D35" s="1505"/>
      <c r="E35" s="1506"/>
      <c r="F35" s="1507"/>
      <c r="G35" s="1508"/>
      <c r="H35" s="1509"/>
      <c r="I35" s="1510"/>
      <c r="J35" s="1504"/>
      <c r="K35" s="1504"/>
      <c r="L35" s="1504"/>
      <c r="M35" s="1504"/>
      <c r="N35" s="1504"/>
      <c r="O35" s="1511"/>
      <c r="P35" s="1511"/>
      <c r="Q35" s="559"/>
      <c r="R35" s="1504"/>
      <c r="S35" s="1505"/>
      <c r="T35" s="1505"/>
      <c r="U35" s="1506"/>
      <c r="V35" s="1509"/>
      <c r="W35" s="1509"/>
      <c r="X35" s="1509"/>
      <c r="Y35" s="1510"/>
      <c r="Z35" s="1469"/>
      <c r="AA35" s="566"/>
      <c r="AB35" s="566"/>
      <c r="AC35" s="566"/>
      <c r="AD35" s="566"/>
      <c r="AE35" s="566"/>
      <c r="AF35" s="566"/>
      <c r="AG35" s="566"/>
      <c r="AH35" s="1521" t="str">
        <f t="shared" si="0"/>
        <v/>
      </c>
      <c r="AI35" s="1521" t="str">
        <f t="shared" si="1"/>
        <v/>
      </c>
      <c r="AJ35" s="547"/>
      <c r="AK35" s="547"/>
      <c r="AL35" s="547"/>
      <c r="AM35" s="547"/>
      <c r="AN35" s="547"/>
      <c r="AO35" s="547"/>
      <c r="AP35" s="543"/>
      <c r="AQ35" s="1522" t="str">
        <f t="shared" si="2"/>
        <v/>
      </c>
      <c r="AR35" s="1097" t="str">
        <f t="shared" si="3"/>
        <v/>
      </c>
      <c r="AS35" s="368" t="str">
        <f t="shared" si="4"/>
        <v/>
      </c>
      <c r="AT35" s="231"/>
      <c r="AU35" s="1535"/>
      <c r="AV35" s="63"/>
    </row>
    <row r="36" spans="1:48" s="11" customFormat="1" ht="18.95" customHeight="1">
      <c r="A36" s="1058">
        <v>29</v>
      </c>
      <c r="B36" s="1504"/>
      <c r="C36" s="1505"/>
      <c r="D36" s="1505"/>
      <c r="E36" s="1506"/>
      <c r="F36" s="1507"/>
      <c r="G36" s="1508"/>
      <c r="H36" s="1509"/>
      <c r="I36" s="1510"/>
      <c r="J36" s="1504"/>
      <c r="K36" s="1504"/>
      <c r="L36" s="1504"/>
      <c r="M36" s="1504"/>
      <c r="N36" s="1504"/>
      <c r="O36" s="1511"/>
      <c r="P36" s="1511"/>
      <c r="Q36" s="559"/>
      <c r="R36" s="1504"/>
      <c r="S36" s="1505"/>
      <c r="T36" s="1505"/>
      <c r="U36" s="1506"/>
      <c r="V36" s="1509"/>
      <c r="W36" s="1509"/>
      <c r="X36" s="1509"/>
      <c r="Y36" s="1510"/>
      <c r="Z36" s="1469"/>
      <c r="AA36" s="566"/>
      <c r="AB36" s="566"/>
      <c r="AC36" s="566"/>
      <c r="AD36" s="566"/>
      <c r="AE36" s="566"/>
      <c r="AF36" s="566"/>
      <c r="AG36" s="566"/>
      <c r="AH36" s="1521" t="str">
        <f t="shared" si="0"/>
        <v/>
      </c>
      <c r="AI36" s="1521" t="str">
        <f t="shared" si="1"/>
        <v/>
      </c>
      <c r="AJ36" s="547"/>
      <c r="AK36" s="547"/>
      <c r="AL36" s="547"/>
      <c r="AM36" s="547"/>
      <c r="AN36" s="547"/>
      <c r="AO36" s="547"/>
      <c r="AP36" s="543"/>
      <c r="AQ36" s="1522" t="str">
        <f t="shared" si="2"/>
        <v/>
      </c>
      <c r="AR36" s="1097" t="str">
        <f t="shared" si="3"/>
        <v/>
      </c>
      <c r="AS36" s="368" t="str">
        <f t="shared" si="4"/>
        <v/>
      </c>
      <c r="AT36" s="231"/>
      <c r="AU36" s="1535"/>
      <c r="AV36" s="63"/>
    </row>
    <row r="37" spans="1:48" s="11" customFormat="1" ht="18.95" customHeight="1">
      <c r="A37" s="1058">
        <v>30</v>
      </c>
      <c r="B37" s="1504"/>
      <c r="C37" s="1505"/>
      <c r="D37" s="1505"/>
      <c r="E37" s="1506"/>
      <c r="F37" s="1507"/>
      <c r="G37" s="1508"/>
      <c r="H37" s="1509"/>
      <c r="I37" s="1510"/>
      <c r="J37" s="1504"/>
      <c r="K37" s="1504"/>
      <c r="L37" s="1504"/>
      <c r="M37" s="1504"/>
      <c r="N37" s="1504"/>
      <c r="O37" s="1511"/>
      <c r="P37" s="1511"/>
      <c r="Q37" s="559"/>
      <c r="R37" s="1504"/>
      <c r="S37" s="1505"/>
      <c r="T37" s="1505"/>
      <c r="U37" s="1506"/>
      <c r="V37" s="1509"/>
      <c r="W37" s="1509"/>
      <c r="X37" s="1509"/>
      <c r="Y37" s="1510"/>
      <c r="Z37" s="1469"/>
      <c r="AA37" s="561"/>
      <c r="AB37" s="561"/>
      <c r="AC37" s="561"/>
      <c r="AD37" s="561"/>
      <c r="AE37" s="561"/>
      <c r="AF37" s="561"/>
      <c r="AG37" s="561"/>
      <c r="AH37" s="1521" t="str">
        <f t="shared" si="0"/>
        <v/>
      </c>
      <c r="AI37" s="1521" t="str">
        <f t="shared" si="1"/>
        <v/>
      </c>
      <c r="AJ37" s="547"/>
      <c r="AK37" s="547"/>
      <c r="AL37" s="547"/>
      <c r="AM37" s="547"/>
      <c r="AN37" s="547"/>
      <c r="AO37" s="547"/>
      <c r="AP37" s="543"/>
      <c r="AQ37" s="1522" t="str">
        <f t="shared" si="2"/>
        <v/>
      </c>
      <c r="AR37" s="1097" t="str">
        <f t="shared" si="3"/>
        <v/>
      </c>
      <c r="AS37" s="368" t="str">
        <f t="shared" si="4"/>
        <v/>
      </c>
      <c r="AT37" s="231"/>
      <c r="AU37" s="1535"/>
      <c r="AV37" s="63"/>
    </row>
    <row r="38" spans="1:48" s="11" customFormat="1" ht="18.95" customHeight="1">
      <c r="A38" s="1058">
        <v>31</v>
      </c>
      <c r="B38" s="1504"/>
      <c r="C38" s="1505"/>
      <c r="D38" s="1505"/>
      <c r="E38" s="1506"/>
      <c r="F38" s="1507"/>
      <c r="G38" s="1508"/>
      <c r="H38" s="1509"/>
      <c r="I38" s="1510"/>
      <c r="J38" s="1504"/>
      <c r="K38" s="1504"/>
      <c r="L38" s="1504"/>
      <c r="M38" s="1504"/>
      <c r="N38" s="1504"/>
      <c r="O38" s="1511"/>
      <c r="P38" s="1511"/>
      <c r="Q38" s="559"/>
      <c r="R38" s="1504"/>
      <c r="S38" s="1516"/>
      <c r="T38" s="1516"/>
      <c r="U38" s="1517"/>
      <c r="V38" s="1518"/>
      <c r="W38" s="1518"/>
      <c r="X38" s="1518"/>
      <c r="Y38" s="1519"/>
      <c r="Z38" s="1469"/>
      <c r="AA38" s="566"/>
      <c r="AB38" s="566"/>
      <c r="AC38" s="566"/>
      <c r="AD38" s="566"/>
      <c r="AE38" s="566"/>
      <c r="AF38" s="566"/>
      <c r="AG38" s="566"/>
      <c r="AH38" s="1521" t="str">
        <f t="shared" si="0"/>
        <v/>
      </c>
      <c r="AI38" s="1521" t="str">
        <f t="shared" si="1"/>
        <v/>
      </c>
      <c r="AJ38" s="547"/>
      <c r="AK38" s="547"/>
      <c r="AL38" s="547"/>
      <c r="AM38" s="547"/>
      <c r="AN38" s="547"/>
      <c r="AO38" s="547"/>
      <c r="AP38" s="543"/>
      <c r="AQ38" s="1522" t="str">
        <f t="shared" si="2"/>
        <v/>
      </c>
      <c r="AR38" s="1097" t="str">
        <f t="shared" si="3"/>
        <v/>
      </c>
      <c r="AS38" s="368" t="str">
        <f t="shared" si="4"/>
        <v/>
      </c>
      <c r="AT38" s="231"/>
      <c r="AU38" s="1535"/>
      <c r="AV38" s="63"/>
    </row>
    <row r="39" spans="1:48" s="11" customFormat="1" ht="18.95" customHeight="1">
      <c r="A39" s="1058">
        <v>32</v>
      </c>
      <c r="B39" s="1504"/>
      <c r="C39" s="1505"/>
      <c r="D39" s="1505"/>
      <c r="E39" s="1506"/>
      <c r="F39" s="1507"/>
      <c r="G39" s="1508"/>
      <c r="H39" s="1509"/>
      <c r="I39" s="1510"/>
      <c r="J39" s="1504"/>
      <c r="K39" s="1504"/>
      <c r="L39" s="1504"/>
      <c r="M39" s="1504"/>
      <c r="N39" s="1504"/>
      <c r="O39" s="1511"/>
      <c r="P39" s="1511"/>
      <c r="Q39" s="559"/>
      <c r="R39" s="1504"/>
      <c r="S39" s="1505"/>
      <c r="T39" s="1505"/>
      <c r="U39" s="1506"/>
      <c r="V39" s="1509"/>
      <c r="W39" s="1509"/>
      <c r="X39" s="1509"/>
      <c r="Y39" s="1510"/>
      <c r="Z39" s="1469"/>
      <c r="AA39" s="566"/>
      <c r="AB39" s="566"/>
      <c r="AC39" s="566"/>
      <c r="AD39" s="566"/>
      <c r="AE39" s="566"/>
      <c r="AF39" s="566"/>
      <c r="AG39" s="566"/>
      <c r="AH39" s="1521" t="str">
        <f t="shared" si="0"/>
        <v/>
      </c>
      <c r="AI39" s="1521" t="str">
        <f t="shared" si="1"/>
        <v/>
      </c>
      <c r="AJ39" s="547"/>
      <c r="AK39" s="547"/>
      <c r="AL39" s="547"/>
      <c r="AM39" s="547"/>
      <c r="AN39" s="547"/>
      <c r="AO39" s="547"/>
      <c r="AP39" s="543"/>
      <c r="AQ39" s="1522" t="str">
        <f t="shared" si="2"/>
        <v/>
      </c>
      <c r="AR39" s="1097" t="str">
        <f t="shared" si="3"/>
        <v/>
      </c>
      <c r="AS39" s="368" t="str">
        <f t="shared" si="4"/>
        <v/>
      </c>
      <c r="AT39" s="231"/>
      <c r="AU39" s="1535"/>
      <c r="AV39" s="63"/>
    </row>
    <row r="40" spans="1:48" s="11" customFormat="1" ht="18.95" customHeight="1">
      <c r="A40" s="1058">
        <v>33</v>
      </c>
      <c r="B40" s="1504"/>
      <c r="C40" s="1505"/>
      <c r="D40" s="1505"/>
      <c r="E40" s="1506"/>
      <c r="F40" s="1507"/>
      <c r="G40" s="1508"/>
      <c r="H40" s="1509"/>
      <c r="I40" s="1510"/>
      <c r="J40" s="1504"/>
      <c r="K40" s="1504"/>
      <c r="L40" s="1504"/>
      <c r="M40" s="1504"/>
      <c r="N40" s="1504"/>
      <c r="O40" s="1511"/>
      <c r="P40" s="1511"/>
      <c r="Q40" s="559"/>
      <c r="R40" s="1504"/>
      <c r="S40" s="1505"/>
      <c r="T40" s="1505"/>
      <c r="U40" s="1506"/>
      <c r="V40" s="1509"/>
      <c r="W40" s="1509"/>
      <c r="X40" s="1509"/>
      <c r="Y40" s="1510"/>
      <c r="Z40" s="1469"/>
      <c r="AA40" s="566"/>
      <c r="AB40" s="566"/>
      <c r="AC40" s="566"/>
      <c r="AD40" s="566"/>
      <c r="AE40" s="566"/>
      <c r="AF40" s="566"/>
      <c r="AG40" s="566"/>
      <c r="AH40" s="1521" t="str">
        <f t="shared" si="0"/>
        <v/>
      </c>
      <c r="AI40" s="1521" t="str">
        <f t="shared" si="1"/>
        <v/>
      </c>
      <c r="AJ40" s="547"/>
      <c r="AK40" s="547"/>
      <c r="AL40" s="547"/>
      <c r="AM40" s="547"/>
      <c r="AN40" s="547"/>
      <c r="AO40" s="547"/>
      <c r="AP40" s="543"/>
      <c r="AQ40" s="1522" t="str">
        <f t="shared" si="2"/>
        <v/>
      </c>
      <c r="AR40" s="1097" t="str">
        <f t="shared" si="3"/>
        <v/>
      </c>
      <c r="AS40" s="368" t="str">
        <f t="shared" si="4"/>
        <v/>
      </c>
      <c r="AT40" s="231"/>
      <c r="AU40" s="1535"/>
      <c r="AV40" s="63"/>
    </row>
    <row r="41" spans="1:48" s="11" customFormat="1" ht="18.95" customHeight="1">
      <c r="A41" s="1058">
        <v>34</v>
      </c>
      <c r="B41" s="1504"/>
      <c r="C41" s="1505"/>
      <c r="D41" s="1505"/>
      <c r="E41" s="1506"/>
      <c r="F41" s="1507"/>
      <c r="G41" s="1508"/>
      <c r="H41" s="1509"/>
      <c r="I41" s="1510"/>
      <c r="J41" s="1504"/>
      <c r="K41" s="1504"/>
      <c r="L41" s="1504"/>
      <c r="M41" s="1504"/>
      <c r="N41" s="1504"/>
      <c r="O41" s="1511"/>
      <c r="P41" s="1511"/>
      <c r="Q41" s="559"/>
      <c r="R41" s="1504"/>
      <c r="S41" s="1505"/>
      <c r="T41" s="1505"/>
      <c r="U41" s="1506"/>
      <c r="V41" s="1509"/>
      <c r="W41" s="1509"/>
      <c r="X41" s="1509"/>
      <c r="Y41" s="1510"/>
      <c r="Z41" s="1469"/>
      <c r="AA41" s="566"/>
      <c r="AB41" s="566"/>
      <c r="AC41" s="566"/>
      <c r="AD41" s="566"/>
      <c r="AE41" s="566"/>
      <c r="AF41" s="566"/>
      <c r="AG41" s="566"/>
      <c r="AH41" s="1521" t="str">
        <f t="shared" si="0"/>
        <v/>
      </c>
      <c r="AI41" s="1521" t="str">
        <f t="shared" si="1"/>
        <v/>
      </c>
      <c r="AJ41" s="547"/>
      <c r="AK41" s="547"/>
      <c r="AL41" s="547"/>
      <c r="AM41" s="547"/>
      <c r="AN41" s="547"/>
      <c r="AO41" s="547"/>
      <c r="AP41" s="543"/>
      <c r="AQ41" s="1522" t="str">
        <f t="shared" si="2"/>
        <v/>
      </c>
      <c r="AR41" s="1097" t="str">
        <f t="shared" si="3"/>
        <v/>
      </c>
      <c r="AS41" s="368" t="str">
        <f t="shared" si="4"/>
        <v/>
      </c>
      <c r="AT41" s="231"/>
      <c r="AU41" s="1535"/>
      <c r="AV41" s="63"/>
    </row>
    <row r="42" spans="1:48" s="11" customFormat="1" ht="18.95" customHeight="1">
      <c r="A42" s="1058">
        <v>35</v>
      </c>
      <c r="B42" s="1504"/>
      <c r="C42" s="1505"/>
      <c r="D42" s="1505"/>
      <c r="E42" s="1506"/>
      <c r="F42" s="1507"/>
      <c r="G42" s="1508"/>
      <c r="H42" s="1509"/>
      <c r="I42" s="1510"/>
      <c r="J42" s="1504"/>
      <c r="K42" s="1504"/>
      <c r="L42" s="1504"/>
      <c r="M42" s="1504"/>
      <c r="N42" s="1504"/>
      <c r="O42" s="1511"/>
      <c r="P42" s="1511"/>
      <c r="Q42" s="559"/>
      <c r="R42" s="1504"/>
      <c r="S42" s="1505"/>
      <c r="T42" s="1505"/>
      <c r="U42" s="1506"/>
      <c r="V42" s="1509"/>
      <c r="W42" s="1509"/>
      <c r="X42" s="1509"/>
      <c r="Y42" s="1510"/>
      <c r="Z42" s="1469"/>
      <c r="AA42" s="566"/>
      <c r="AB42" s="566"/>
      <c r="AC42" s="566"/>
      <c r="AD42" s="566"/>
      <c r="AE42" s="566"/>
      <c r="AF42" s="566"/>
      <c r="AG42" s="566"/>
      <c r="AH42" s="1521" t="str">
        <f t="shared" si="0"/>
        <v/>
      </c>
      <c r="AI42" s="1521" t="str">
        <f t="shared" si="1"/>
        <v/>
      </c>
      <c r="AJ42" s="547"/>
      <c r="AK42" s="547"/>
      <c r="AL42" s="547"/>
      <c r="AM42" s="547"/>
      <c r="AN42" s="547"/>
      <c r="AO42" s="547"/>
      <c r="AP42" s="543"/>
      <c r="AQ42" s="1522" t="str">
        <f t="shared" si="2"/>
        <v/>
      </c>
      <c r="AR42" s="1097" t="str">
        <f t="shared" si="3"/>
        <v/>
      </c>
      <c r="AS42" s="368" t="str">
        <f t="shared" si="4"/>
        <v/>
      </c>
      <c r="AT42" s="231"/>
      <c r="AU42" s="1535"/>
      <c r="AV42" s="63"/>
    </row>
    <row r="43" spans="1:48" s="11" customFormat="1" ht="18.95" customHeight="1">
      <c r="A43" s="1058">
        <v>36</v>
      </c>
      <c r="B43" s="1504"/>
      <c r="C43" s="1505"/>
      <c r="D43" s="1505"/>
      <c r="E43" s="1506"/>
      <c r="F43" s="1507"/>
      <c r="G43" s="1508"/>
      <c r="H43" s="1509"/>
      <c r="I43" s="1510"/>
      <c r="J43" s="1504"/>
      <c r="K43" s="1504"/>
      <c r="L43" s="1504"/>
      <c r="M43" s="1504"/>
      <c r="N43" s="1504"/>
      <c r="O43" s="1511"/>
      <c r="P43" s="1511"/>
      <c r="Q43" s="559"/>
      <c r="R43" s="1504"/>
      <c r="S43" s="1516"/>
      <c r="T43" s="1516"/>
      <c r="U43" s="1517"/>
      <c r="V43" s="1518"/>
      <c r="W43" s="1518"/>
      <c r="X43" s="1518"/>
      <c r="Y43" s="1519"/>
      <c r="Z43" s="1469"/>
      <c r="AA43" s="561"/>
      <c r="AB43" s="561"/>
      <c r="AC43" s="561"/>
      <c r="AD43" s="561"/>
      <c r="AE43" s="561"/>
      <c r="AF43" s="561"/>
      <c r="AG43" s="561"/>
      <c r="AH43" s="1521" t="str">
        <f t="shared" si="0"/>
        <v/>
      </c>
      <c r="AI43" s="1521" t="str">
        <f t="shared" si="1"/>
        <v/>
      </c>
      <c r="AJ43" s="547"/>
      <c r="AK43" s="547"/>
      <c r="AL43" s="547"/>
      <c r="AM43" s="547"/>
      <c r="AN43" s="547"/>
      <c r="AO43" s="547"/>
      <c r="AP43" s="543"/>
      <c r="AQ43" s="1522" t="str">
        <f t="shared" si="2"/>
        <v/>
      </c>
      <c r="AR43" s="1097" t="str">
        <f t="shared" si="3"/>
        <v/>
      </c>
      <c r="AS43" s="368" t="str">
        <f t="shared" si="4"/>
        <v/>
      </c>
      <c r="AT43" s="231"/>
      <c r="AU43" s="1535"/>
      <c r="AV43" s="63"/>
    </row>
    <row r="44" spans="1:48" s="11" customFormat="1" ht="18.95" customHeight="1">
      <c r="A44" s="1058">
        <v>37</v>
      </c>
      <c r="B44" s="1504"/>
      <c r="C44" s="1505"/>
      <c r="D44" s="1505"/>
      <c r="E44" s="1506"/>
      <c r="F44" s="1507"/>
      <c r="G44" s="1508"/>
      <c r="H44" s="1509"/>
      <c r="I44" s="1510"/>
      <c r="J44" s="1504"/>
      <c r="K44" s="1504"/>
      <c r="L44" s="1504"/>
      <c r="M44" s="1504"/>
      <c r="N44" s="1504"/>
      <c r="O44" s="1511"/>
      <c r="P44" s="1512"/>
      <c r="Q44" s="559"/>
      <c r="R44" s="1504"/>
      <c r="S44" s="1505"/>
      <c r="T44" s="1505"/>
      <c r="U44" s="1506"/>
      <c r="V44" s="1509"/>
      <c r="W44" s="1509"/>
      <c r="X44" s="1509"/>
      <c r="Y44" s="1510"/>
      <c r="Z44" s="1469"/>
      <c r="AA44" s="566"/>
      <c r="AB44" s="566"/>
      <c r="AC44" s="566"/>
      <c r="AD44" s="566"/>
      <c r="AE44" s="566"/>
      <c r="AF44" s="566"/>
      <c r="AG44" s="566"/>
      <c r="AH44" s="1521" t="str">
        <f t="shared" si="0"/>
        <v/>
      </c>
      <c r="AI44" s="1521" t="str">
        <f t="shared" si="1"/>
        <v/>
      </c>
      <c r="AJ44" s="547"/>
      <c r="AK44" s="547"/>
      <c r="AL44" s="547"/>
      <c r="AM44" s="547"/>
      <c r="AN44" s="547"/>
      <c r="AO44" s="547"/>
      <c r="AP44" s="543"/>
      <c r="AQ44" s="1522" t="str">
        <f t="shared" si="2"/>
        <v/>
      </c>
      <c r="AR44" s="1097" t="str">
        <f t="shared" si="3"/>
        <v/>
      </c>
      <c r="AS44" s="368" t="str">
        <f t="shared" si="4"/>
        <v/>
      </c>
      <c r="AT44" s="231"/>
      <c r="AU44" s="1535"/>
      <c r="AV44" s="63"/>
    </row>
    <row r="45" spans="1:48" s="11" customFormat="1" ht="18.95" customHeight="1">
      <c r="A45" s="1058">
        <v>38</v>
      </c>
      <c r="B45" s="1504"/>
      <c r="C45" s="1505"/>
      <c r="D45" s="1505"/>
      <c r="E45" s="1506"/>
      <c r="F45" s="1507"/>
      <c r="G45" s="1507"/>
      <c r="H45" s="1509"/>
      <c r="I45" s="1510"/>
      <c r="J45" s="1504"/>
      <c r="K45" s="1504"/>
      <c r="L45" s="1504"/>
      <c r="M45" s="1504"/>
      <c r="N45" s="1504"/>
      <c r="O45" s="1511"/>
      <c r="P45" s="1511"/>
      <c r="Q45" s="559"/>
      <c r="R45" s="1504"/>
      <c r="S45" s="1505"/>
      <c r="T45" s="1505"/>
      <c r="U45" s="1506"/>
      <c r="V45" s="1509"/>
      <c r="W45" s="1509"/>
      <c r="X45" s="1509"/>
      <c r="Y45" s="1510"/>
      <c r="Z45" s="1469"/>
      <c r="AA45" s="566"/>
      <c r="AB45" s="566"/>
      <c r="AC45" s="566"/>
      <c r="AD45" s="566"/>
      <c r="AE45" s="566"/>
      <c r="AF45" s="566"/>
      <c r="AG45" s="566"/>
      <c r="AH45" s="1521" t="str">
        <f t="shared" si="0"/>
        <v/>
      </c>
      <c r="AI45" s="1521" t="str">
        <f t="shared" si="1"/>
        <v/>
      </c>
      <c r="AJ45" s="547"/>
      <c r="AK45" s="547"/>
      <c r="AL45" s="547"/>
      <c r="AM45" s="547"/>
      <c r="AN45" s="547"/>
      <c r="AO45" s="547"/>
      <c r="AP45" s="543"/>
      <c r="AQ45" s="1522" t="str">
        <f t="shared" si="2"/>
        <v/>
      </c>
      <c r="AR45" s="1097" t="str">
        <f t="shared" si="3"/>
        <v/>
      </c>
      <c r="AS45" s="368" t="str">
        <f t="shared" si="4"/>
        <v/>
      </c>
      <c r="AT45" s="231"/>
      <c r="AU45" s="1535"/>
      <c r="AV45" s="63"/>
    </row>
    <row r="46" spans="1:48" s="232" customFormat="1" ht="18.95" customHeight="1">
      <c r="E46" s="233"/>
      <c r="F46" s="233"/>
      <c r="G46" s="233"/>
      <c r="H46" s="233"/>
      <c r="I46" s="552"/>
      <c r="J46" s="233"/>
      <c r="K46" s="233"/>
      <c r="L46" s="233"/>
      <c r="M46" s="233"/>
      <c r="N46" s="233"/>
      <c r="O46" s="233"/>
      <c r="P46" s="233"/>
      <c r="Q46" s="233"/>
      <c r="R46" s="233"/>
      <c r="S46" s="234"/>
      <c r="T46" s="233"/>
      <c r="U46" s="233"/>
      <c r="V46" s="233"/>
      <c r="W46" s="233"/>
      <c r="X46" s="233"/>
      <c r="Y46" s="552"/>
      <c r="Z46" s="233"/>
      <c r="AA46" s="233"/>
      <c r="AB46" s="233"/>
      <c r="AC46" s="233"/>
      <c r="AD46" s="233"/>
      <c r="AE46" s="233"/>
      <c r="AF46" s="233"/>
      <c r="AG46" s="233"/>
      <c r="AH46" s="233"/>
      <c r="AI46" s="233"/>
      <c r="AJ46" s="233"/>
      <c r="AK46" s="233"/>
      <c r="AL46" s="233"/>
      <c r="AM46" s="233"/>
      <c r="AN46" s="233"/>
      <c r="AO46" s="233"/>
      <c r="AP46" s="235"/>
      <c r="AQ46" s="550"/>
      <c r="AR46" s="549" t="str">
        <f t="shared" ref="AR46:AR51" si="5">IF(OR(AQ46="a",AQ46="b",AQ46="c"),MIN(I46,Y46),IF(AH46="d",SUM(J46,Z46),IF(AQ46="e",J46+Z46,IF(AP46="f","Draw",""))))</f>
        <v/>
      </c>
      <c r="AS46" s="550"/>
      <c r="AT46" s="550"/>
      <c r="AU46" s="550"/>
      <c r="AV46" s="550"/>
    </row>
    <row r="47" spans="1:48" s="232" customFormat="1" ht="18.95" customHeight="1">
      <c r="E47" s="233"/>
      <c r="F47" s="233"/>
      <c r="G47" s="233"/>
      <c r="H47" s="233"/>
      <c r="I47" s="552"/>
      <c r="J47" s="233"/>
      <c r="K47" s="233"/>
      <c r="L47" s="233"/>
      <c r="M47" s="233"/>
      <c r="N47" s="233"/>
      <c r="O47" s="233"/>
      <c r="P47" s="233"/>
      <c r="Q47" s="233"/>
      <c r="R47" s="233"/>
      <c r="S47" s="234"/>
      <c r="T47" s="233"/>
      <c r="U47" s="233"/>
      <c r="V47" s="233"/>
      <c r="W47" s="233"/>
      <c r="X47" s="233"/>
      <c r="Y47" s="552"/>
      <c r="Z47" s="233"/>
      <c r="AA47" s="233"/>
      <c r="AB47" s="233"/>
      <c r="AC47" s="233"/>
      <c r="AD47" s="233"/>
      <c r="AE47" s="233"/>
      <c r="AF47" s="233"/>
      <c r="AG47" s="233"/>
      <c r="AH47" s="233"/>
      <c r="AI47" s="233"/>
      <c r="AJ47" s="233"/>
      <c r="AK47" s="233"/>
      <c r="AL47" s="233"/>
      <c r="AM47" s="233"/>
      <c r="AN47" s="233"/>
      <c r="AO47" s="233"/>
      <c r="AP47" s="235"/>
      <c r="AQ47" s="550"/>
      <c r="AR47" s="549" t="str">
        <f t="shared" si="5"/>
        <v/>
      </c>
      <c r="AS47" s="550"/>
      <c r="AT47" s="550"/>
      <c r="AU47" s="550"/>
      <c r="AV47" s="550"/>
    </row>
    <row r="48" spans="1:48" s="232" customFormat="1" ht="18.95" customHeight="1">
      <c r="E48" s="233"/>
      <c r="F48" s="233"/>
      <c r="G48" s="233"/>
      <c r="H48" s="233"/>
      <c r="I48" s="552"/>
      <c r="J48" s="233"/>
      <c r="K48" s="233"/>
      <c r="L48" s="233"/>
      <c r="M48" s="233"/>
      <c r="N48" s="233"/>
      <c r="O48" s="233"/>
      <c r="P48" s="233"/>
      <c r="Q48" s="233"/>
      <c r="R48" s="233"/>
      <c r="S48" s="234"/>
      <c r="T48" s="233"/>
      <c r="U48" s="233"/>
      <c r="V48" s="233"/>
      <c r="W48" s="233"/>
      <c r="X48" s="233"/>
      <c r="Y48" s="552"/>
      <c r="Z48" s="233"/>
      <c r="AA48" s="233"/>
      <c r="AB48" s="233"/>
      <c r="AC48" s="233"/>
      <c r="AD48" s="233"/>
      <c r="AE48" s="233"/>
      <c r="AF48" s="233"/>
      <c r="AG48" s="233"/>
      <c r="AH48" s="233"/>
      <c r="AI48" s="233"/>
      <c r="AJ48" s="233"/>
      <c r="AK48" s="233"/>
      <c r="AL48" s="233"/>
      <c r="AM48" s="233"/>
      <c r="AN48" s="233"/>
      <c r="AO48" s="233"/>
      <c r="AP48" s="235"/>
      <c r="AQ48" s="233"/>
      <c r="AR48" s="286" t="str">
        <f t="shared" si="5"/>
        <v/>
      </c>
      <c r="AS48" s="233"/>
      <c r="AT48" s="233"/>
      <c r="AU48" s="233"/>
      <c r="AV48" s="233"/>
    </row>
    <row r="49" spans="5:48" s="232" customFormat="1" ht="18.95" customHeight="1">
      <c r="E49" s="233"/>
      <c r="F49" s="233"/>
      <c r="G49" s="233"/>
      <c r="H49" s="233"/>
      <c r="I49" s="552"/>
      <c r="J49" s="233"/>
      <c r="K49" s="233"/>
      <c r="L49" s="233"/>
      <c r="M49" s="233"/>
      <c r="N49" s="233"/>
      <c r="O49" s="233"/>
      <c r="P49" s="233"/>
      <c r="Q49" s="233"/>
      <c r="R49" s="233"/>
      <c r="S49" s="234"/>
      <c r="T49" s="233"/>
      <c r="U49" s="233"/>
      <c r="V49" s="233"/>
      <c r="W49" s="233"/>
      <c r="X49" s="233"/>
      <c r="Y49" s="552"/>
      <c r="Z49" s="233"/>
      <c r="AA49" s="233"/>
      <c r="AB49" s="233"/>
      <c r="AC49" s="233"/>
      <c r="AD49" s="233"/>
      <c r="AE49" s="233"/>
      <c r="AF49" s="233"/>
      <c r="AG49" s="233"/>
      <c r="AH49" s="233"/>
      <c r="AI49" s="233"/>
      <c r="AJ49" s="233"/>
      <c r="AK49" s="233"/>
      <c r="AL49" s="233"/>
      <c r="AM49" s="233"/>
      <c r="AN49" s="233"/>
      <c r="AO49" s="233"/>
      <c r="AP49" s="235"/>
      <c r="AQ49" s="233"/>
      <c r="AR49" s="286" t="str">
        <f t="shared" si="5"/>
        <v/>
      </c>
      <c r="AS49" s="233"/>
      <c r="AT49" s="233"/>
      <c r="AU49" s="233"/>
      <c r="AV49" s="233"/>
    </row>
    <row r="50" spans="5:48" s="232" customFormat="1" ht="18.95" customHeight="1">
      <c r="E50" s="233"/>
      <c r="F50" s="233"/>
      <c r="G50" s="233"/>
      <c r="H50" s="233"/>
      <c r="I50" s="552"/>
      <c r="J50" s="233"/>
      <c r="K50" s="233"/>
      <c r="L50" s="233"/>
      <c r="M50" s="233"/>
      <c r="N50" s="233"/>
      <c r="O50" s="233"/>
      <c r="P50" s="233"/>
      <c r="Q50" s="233"/>
      <c r="R50" s="233"/>
      <c r="S50" s="234"/>
      <c r="T50" s="233"/>
      <c r="U50" s="233"/>
      <c r="V50" s="233"/>
      <c r="W50" s="233"/>
      <c r="X50" s="233"/>
      <c r="Y50" s="552"/>
      <c r="Z50" s="233"/>
      <c r="AA50" s="233"/>
      <c r="AB50" s="233"/>
      <c r="AC50" s="233"/>
      <c r="AD50" s="233"/>
      <c r="AE50" s="233"/>
      <c r="AF50" s="233"/>
      <c r="AG50" s="233"/>
      <c r="AH50" s="233"/>
      <c r="AI50" s="233"/>
      <c r="AJ50" s="233"/>
      <c r="AK50" s="233"/>
      <c r="AL50" s="233"/>
      <c r="AM50" s="233"/>
      <c r="AN50" s="233"/>
      <c r="AO50" s="233"/>
      <c r="AP50" s="235"/>
      <c r="AQ50" s="233"/>
      <c r="AR50" s="286" t="str">
        <f t="shared" si="5"/>
        <v/>
      </c>
      <c r="AS50" s="233"/>
      <c r="AT50" s="233"/>
      <c r="AU50" s="233"/>
      <c r="AV50" s="233"/>
    </row>
    <row r="51" spans="5:48" s="232" customFormat="1" ht="18.95" customHeight="1">
      <c r="E51" s="233"/>
      <c r="F51" s="233"/>
      <c r="G51" s="233"/>
      <c r="H51" s="233"/>
      <c r="I51" s="552"/>
      <c r="J51" s="233"/>
      <c r="K51" s="233"/>
      <c r="L51" s="233"/>
      <c r="M51" s="233"/>
      <c r="N51" s="233"/>
      <c r="O51" s="233"/>
      <c r="P51" s="233"/>
      <c r="Q51" s="233"/>
      <c r="R51" s="233"/>
      <c r="S51" s="234"/>
      <c r="T51" s="233"/>
      <c r="U51" s="233"/>
      <c r="V51" s="233"/>
      <c r="W51" s="233"/>
      <c r="X51" s="233"/>
      <c r="Y51" s="552"/>
      <c r="Z51" s="233"/>
      <c r="AA51" s="233"/>
      <c r="AB51" s="233"/>
      <c r="AC51" s="233"/>
      <c r="AD51" s="233"/>
      <c r="AE51" s="233"/>
      <c r="AF51" s="233"/>
      <c r="AG51" s="233"/>
      <c r="AH51" s="233"/>
      <c r="AI51" s="233"/>
      <c r="AJ51" s="233"/>
      <c r="AK51" s="233"/>
      <c r="AL51" s="233"/>
      <c r="AM51" s="233"/>
      <c r="AN51" s="233"/>
      <c r="AO51" s="233"/>
      <c r="AP51" s="235"/>
      <c r="AQ51" s="233"/>
      <c r="AR51" s="286" t="str">
        <f t="shared" si="5"/>
        <v/>
      </c>
      <c r="AS51" s="233"/>
      <c r="AT51" s="233"/>
      <c r="AU51" s="233"/>
      <c r="AV51" s="233"/>
    </row>
    <row r="52" spans="5:48" s="232" customFormat="1" ht="18.95" customHeight="1">
      <c r="E52" s="233"/>
      <c r="F52" s="233"/>
      <c r="G52" s="233"/>
      <c r="H52" s="233"/>
      <c r="I52" s="552"/>
      <c r="J52" s="233"/>
      <c r="K52" s="233"/>
      <c r="L52" s="233"/>
      <c r="M52" s="233"/>
      <c r="N52" s="233"/>
      <c r="O52" s="233"/>
      <c r="P52" s="233"/>
      <c r="Q52" s="233"/>
      <c r="R52" s="233"/>
      <c r="S52" s="234"/>
      <c r="T52" s="233"/>
      <c r="U52" s="233"/>
      <c r="V52" s="233"/>
      <c r="W52" s="233"/>
      <c r="X52" s="233"/>
      <c r="Y52" s="552"/>
      <c r="Z52" s="233"/>
      <c r="AA52" s="233"/>
      <c r="AB52" s="233"/>
      <c r="AC52" s="233"/>
      <c r="AD52" s="233"/>
      <c r="AE52" s="233"/>
      <c r="AF52" s="233"/>
      <c r="AG52" s="233"/>
      <c r="AH52" s="233"/>
      <c r="AI52" s="233"/>
      <c r="AJ52" s="233"/>
      <c r="AK52" s="233"/>
      <c r="AL52" s="233"/>
      <c r="AM52" s="233"/>
      <c r="AN52" s="233"/>
      <c r="AO52" s="233"/>
      <c r="AP52" s="235"/>
      <c r="AQ52" s="233"/>
      <c r="AR52" s="286" t="str">
        <f>IF(OR(AQ52="a",AQ52="b",AQ52="c"),MIN(I52,Y52),IF(AH52="d",SUM(J52,Z52),IF(AQ52="e",I52+Y52,IF(AP52="f","Draw",""))))</f>
        <v/>
      </c>
      <c r="AS52" s="233"/>
      <c r="AT52" s="233"/>
      <c r="AU52" s="233"/>
      <c r="AV52" s="233"/>
    </row>
    <row r="53" spans="5:48" s="232" customFormat="1" ht="18.95" customHeight="1">
      <c r="E53" s="233"/>
      <c r="F53" s="233"/>
      <c r="G53" s="233"/>
      <c r="H53" s="233"/>
      <c r="I53" s="552"/>
      <c r="J53" s="233"/>
      <c r="K53" s="233"/>
      <c r="L53" s="233"/>
      <c r="M53" s="233"/>
      <c r="N53" s="233"/>
      <c r="O53" s="233"/>
      <c r="P53" s="233"/>
      <c r="Q53" s="233"/>
      <c r="R53" s="233"/>
      <c r="S53" s="234"/>
      <c r="T53" s="233"/>
      <c r="U53" s="233"/>
      <c r="V53" s="233"/>
      <c r="W53" s="233"/>
      <c r="X53" s="233"/>
      <c r="Y53" s="552"/>
      <c r="Z53" s="233"/>
      <c r="AA53" s="233"/>
      <c r="AB53" s="233"/>
      <c r="AC53" s="233"/>
      <c r="AD53" s="233"/>
      <c r="AE53" s="233"/>
      <c r="AF53" s="233"/>
      <c r="AG53" s="233"/>
      <c r="AH53" s="233"/>
      <c r="AI53" s="233"/>
      <c r="AJ53" s="233"/>
      <c r="AK53" s="233"/>
      <c r="AL53" s="233"/>
      <c r="AM53" s="233"/>
      <c r="AN53" s="233"/>
      <c r="AO53" s="233"/>
      <c r="AP53" s="235"/>
      <c r="AQ53" s="233"/>
      <c r="AR53" s="286" t="str">
        <f t="shared" ref="AR53:AR83" si="6">IF(OR(AQ53="a",AQ53="b",AQ53="c"),MIN(I53,Y53),IF(AH53="d",SUM(J53,Z53),IF(AQ53="e",I53+Y53,IF(AP53="f","Draw",""))))</f>
        <v/>
      </c>
      <c r="AS53" s="233"/>
      <c r="AT53" s="233"/>
      <c r="AU53" s="233"/>
      <c r="AV53" s="233"/>
    </row>
    <row r="54" spans="5:48" s="232" customFormat="1" ht="18.95" customHeight="1">
      <c r="E54" s="233"/>
      <c r="F54" s="233"/>
      <c r="G54" s="233"/>
      <c r="H54" s="233"/>
      <c r="I54" s="552"/>
      <c r="J54" s="233"/>
      <c r="K54" s="233"/>
      <c r="L54" s="233"/>
      <c r="M54" s="233"/>
      <c r="N54" s="233"/>
      <c r="O54" s="233"/>
      <c r="P54" s="233"/>
      <c r="Q54" s="233"/>
      <c r="R54" s="233"/>
      <c r="S54" s="234"/>
      <c r="T54" s="233"/>
      <c r="U54" s="233"/>
      <c r="V54" s="233"/>
      <c r="W54" s="233"/>
      <c r="X54" s="233"/>
      <c r="Y54" s="552"/>
      <c r="Z54" s="233"/>
      <c r="AA54" s="233"/>
      <c r="AB54" s="233"/>
      <c r="AC54" s="233"/>
      <c r="AD54" s="233"/>
      <c r="AE54" s="233"/>
      <c r="AF54" s="233"/>
      <c r="AG54" s="233"/>
      <c r="AH54" s="233"/>
      <c r="AI54" s="233"/>
      <c r="AJ54" s="233"/>
      <c r="AK54" s="233"/>
      <c r="AL54" s="233"/>
      <c r="AM54" s="233"/>
      <c r="AN54" s="233"/>
      <c r="AO54" s="233"/>
      <c r="AP54" s="235"/>
      <c r="AQ54" s="233"/>
      <c r="AR54" s="286" t="str">
        <f t="shared" si="6"/>
        <v/>
      </c>
      <c r="AS54" s="233"/>
      <c r="AT54" s="233"/>
      <c r="AU54" s="233"/>
      <c r="AV54" s="233"/>
    </row>
    <row r="55" spans="5:48" s="232" customFormat="1" ht="18.95" customHeight="1">
      <c r="E55" s="233"/>
      <c r="F55" s="233"/>
      <c r="G55" s="233"/>
      <c r="H55" s="233"/>
      <c r="I55" s="552"/>
      <c r="J55" s="233"/>
      <c r="K55" s="233"/>
      <c r="L55" s="233"/>
      <c r="M55" s="233"/>
      <c r="N55" s="233"/>
      <c r="O55" s="233"/>
      <c r="P55" s="233"/>
      <c r="Q55" s="233"/>
      <c r="R55" s="233"/>
      <c r="S55" s="234"/>
      <c r="T55" s="233"/>
      <c r="U55" s="233"/>
      <c r="V55" s="233"/>
      <c r="W55" s="233"/>
      <c r="X55" s="233"/>
      <c r="Y55" s="552"/>
      <c r="Z55" s="233"/>
      <c r="AA55" s="233"/>
      <c r="AB55" s="233"/>
      <c r="AC55" s="233"/>
      <c r="AD55" s="233"/>
      <c r="AE55" s="233"/>
      <c r="AF55" s="233"/>
      <c r="AG55" s="233"/>
      <c r="AH55" s="233"/>
      <c r="AI55" s="233"/>
      <c r="AJ55" s="233"/>
      <c r="AK55" s="233"/>
      <c r="AL55" s="233"/>
      <c r="AM55" s="233"/>
      <c r="AN55" s="233"/>
      <c r="AO55" s="233"/>
      <c r="AP55" s="235"/>
      <c r="AQ55" s="233"/>
      <c r="AR55" s="286" t="str">
        <f t="shared" si="6"/>
        <v/>
      </c>
      <c r="AS55" s="233"/>
      <c r="AT55" s="233"/>
      <c r="AU55" s="233"/>
      <c r="AV55" s="233"/>
    </row>
    <row r="56" spans="5:48" s="232" customFormat="1" ht="18.95" customHeight="1">
      <c r="E56" s="233"/>
      <c r="F56" s="233"/>
      <c r="G56" s="233"/>
      <c r="H56" s="233"/>
      <c r="I56" s="552"/>
      <c r="J56" s="233"/>
      <c r="K56" s="233"/>
      <c r="L56" s="233"/>
      <c r="M56" s="233"/>
      <c r="N56" s="233"/>
      <c r="O56" s="233"/>
      <c r="P56" s="233"/>
      <c r="Q56" s="233"/>
      <c r="R56" s="233"/>
      <c r="S56" s="234"/>
      <c r="T56" s="233"/>
      <c r="U56" s="233"/>
      <c r="V56" s="233"/>
      <c r="W56" s="233"/>
      <c r="X56" s="233"/>
      <c r="Y56" s="552"/>
      <c r="Z56" s="233"/>
      <c r="AA56" s="233"/>
      <c r="AB56" s="233"/>
      <c r="AC56" s="233"/>
      <c r="AD56" s="233"/>
      <c r="AE56" s="233"/>
      <c r="AF56" s="233"/>
      <c r="AG56" s="233"/>
      <c r="AH56" s="233"/>
      <c r="AI56" s="233"/>
      <c r="AJ56" s="233"/>
      <c r="AK56" s="233"/>
      <c r="AL56" s="233"/>
      <c r="AM56" s="233"/>
      <c r="AN56" s="233"/>
      <c r="AO56" s="233"/>
      <c r="AP56" s="235"/>
      <c r="AQ56" s="233"/>
      <c r="AR56" s="286" t="str">
        <f t="shared" si="6"/>
        <v/>
      </c>
      <c r="AS56" s="233"/>
      <c r="AT56" s="233"/>
      <c r="AU56" s="233"/>
      <c r="AV56" s="233"/>
    </row>
    <row r="57" spans="5:48" s="232" customFormat="1" ht="18.95" customHeight="1">
      <c r="E57" s="233"/>
      <c r="F57" s="233"/>
      <c r="G57" s="233"/>
      <c r="H57" s="233"/>
      <c r="I57" s="552"/>
      <c r="J57" s="233"/>
      <c r="K57" s="233"/>
      <c r="L57" s="233"/>
      <c r="M57" s="233"/>
      <c r="N57" s="233"/>
      <c r="O57" s="233"/>
      <c r="P57" s="233"/>
      <c r="Q57" s="233"/>
      <c r="R57" s="233"/>
      <c r="S57" s="234"/>
      <c r="T57" s="233"/>
      <c r="U57" s="233"/>
      <c r="V57" s="233"/>
      <c r="W57" s="233"/>
      <c r="X57" s="233"/>
      <c r="Y57" s="552"/>
      <c r="Z57" s="233"/>
      <c r="AA57" s="233"/>
      <c r="AB57" s="233"/>
      <c r="AC57" s="233"/>
      <c r="AD57" s="233"/>
      <c r="AE57" s="233"/>
      <c r="AF57" s="233"/>
      <c r="AG57" s="233"/>
      <c r="AH57" s="233"/>
      <c r="AI57" s="233"/>
      <c r="AJ57" s="233"/>
      <c r="AK57" s="233"/>
      <c r="AL57" s="233"/>
      <c r="AM57" s="233"/>
      <c r="AN57" s="233"/>
      <c r="AO57" s="233"/>
      <c r="AP57" s="235"/>
      <c r="AQ57" s="233"/>
      <c r="AR57" s="286" t="str">
        <f t="shared" si="6"/>
        <v/>
      </c>
      <c r="AS57" s="233"/>
      <c r="AT57" s="233"/>
      <c r="AU57" s="233"/>
      <c r="AV57" s="233"/>
    </row>
    <row r="58" spans="5:48" s="232" customFormat="1" ht="18.95" customHeight="1">
      <c r="E58" s="233"/>
      <c r="F58" s="233"/>
      <c r="G58" s="233"/>
      <c r="H58" s="233"/>
      <c r="I58" s="552"/>
      <c r="J58" s="233"/>
      <c r="K58" s="233"/>
      <c r="L58" s="233"/>
      <c r="M58" s="233"/>
      <c r="N58" s="233"/>
      <c r="O58" s="233"/>
      <c r="P58" s="233"/>
      <c r="Q58" s="233"/>
      <c r="R58" s="233"/>
      <c r="S58" s="234"/>
      <c r="T58" s="233"/>
      <c r="U58" s="233"/>
      <c r="V58" s="233"/>
      <c r="W58" s="233"/>
      <c r="X58" s="233"/>
      <c r="Y58" s="552"/>
      <c r="Z58" s="233"/>
      <c r="AA58" s="233"/>
      <c r="AB58" s="233"/>
      <c r="AC58" s="233"/>
      <c r="AD58" s="233"/>
      <c r="AE58" s="233"/>
      <c r="AF58" s="233"/>
      <c r="AG58" s="233"/>
      <c r="AH58" s="233"/>
      <c r="AI58" s="233"/>
      <c r="AJ58" s="233"/>
      <c r="AK58" s="233"/>
      <c r="AL58" s="233"/>
      <c r="AM58" s="233"/>
      <c r="AN58" s="233"/>
      <c r="AO58" s="233"/>
      <c r="AP58" s="235"/>
      <c r="AQ58" s="233"/>
      <c r="AR58" s="286" t="str">
        <f t="shared" si="6"/>
        <v/>
      </c>
      <c r="AS58" s="233"/>
      <c r="AT58" s="233"/>
      <c r="AU58" s="233"/>
      <c r="AV58" s="233"/>
    </row>
    <row r="59" spans="5:48" s="232" customFormat="1" ht="18.95" customHeight="1">
      <c r="E59" s="233"/>
      <c r="F59" s="233"/>
      <c r="G59" s="233"/>
      <c r="H59" s="233"/>
      <c r="I59" s="552"/>
      <c r="J59" s="233"/>
      <c r="K59" s="233"/>
      <c r="L59" s="233"/>
      <c r="M59" s="233"/>
      <c r="N59" s="233"/>
      <c r="O59" s="233"/>
      <c r="P59" s="233"/>
      <c r="Q59" s="233"/>
      <c r="R59" s="233"/>
      <c r="S59" s="234"/>
      <c r="T59" s="233"/>
      <c r="U59" s="233"/>
      <c r="V59" s="233"/>
      <c r="W59" s="233"/>
      <c r="X59" s="233"/>
      <c r="Y59" s="552"/>
      <c r="Z59" s="233"/>
      <c r="AA59" s="233"/>
      <c r="AB59" s="233"/>
      <c r="AC59" s="233"/>
      <c r="AD59" s="233"/>
      <c r="AE59" s="233"/>
      <c r="AF59" s="233"/>
      <c r="AG59" s="233"/>
      <c r="AH59" s="233"/>
      <c r="AI59" s="233"/>
      <c r="AJ59" s="233"/>
      <c r="AK59" s="233"/>
      <c r="AL59" s="233"/>
      <c r="AM59" s="233"/>
      <c r="AN59" s="233"/>
      <c r="AO59" s="233"/>
      <c r="AP59" s="235"/>
      <c r="AQ59" s="233"/>
      <c r="AR59" s="286" t="str">
        <f t="shared" si="6"/>
        <v/>
      </c>
      <c r="AS59" s="233"/>
      <c r="AT59" s="233"/>
      <c r="AU59" s="233"/>
      <c r="AV59" s="233"/>
    </row>
    <row r="60" spans="5:48" ht="18.95" customHeight="1">
      <c r="E60" s="54"/>
      <c r="F60" s="54"/>
      <c r="G60" s="54"/>
      <c r="H60" s="54"/>
      <c r="J60" s="54"/>
      <c r="K60" s="54"/>
      <c r="L60" s="54"/>
      <c r="M60" s="54"/>
      <c r="N60" s="54"/>
      <c r="O60" s="54"/>
      <c r="P60" s="54"/>
      <c r="Q60" s="54"/>
      <c r="R60" s="54"/>
      <c r="S60" s="236"/>
      <c r="T60" s="54"/>
      <c r="U60" s="54"/>
      <c r="V60" s="54"/>
      <c r="W60" s="54"/>
      <c r="X60" s="54"/>
      <c r="Z60" s="54"/>
      <c r="AA60" s="54"/>
      <c r="AB60" s="54"/>
      <c r="AC60" s="54"/>
      <c r="AD60" s="54"/>
      <c r="AE60" s="54"/>
      <c r="AF60" s="54"/>
      <c r="AG60" s="54"/>
      <c r="AH60" s="54"/>
      <c r="AI60" s="54"/>
      <c r="AJ60" s="54"/>
      <c r="AK60" s="54"/>
      <c r="AL60" s="54"/>
      <c r="AM60" s="54"/>
      <c r="AN60" s="54"/>
      <c r="AO60" s="54"/>
      <c r="AQ60" s="54"/>
      <c r="AR60" s="287" t="str">
        <f t="shared" si="6"/>
        <v/>
      </c>
      <c r="AS60" s="54"/>
      <c r="AT60" s="54"/>
      <c r="AU60" s="54"/>
      <c r="AV60" s="54"/>
    </row>
    <row r="61" spans="5:48" ht="18.95" customHeight="1">
      <c r="E61" s="54"/>
      <c r="F61" s="54"/>
      <c r="G61" s="54"/>
      <c r="H61" s="54"/>
      <c r="J61" s="54"/>
      <c r="K61" s="54"/>
      <c r="L61" s="54"/>
      <c r="M61" s="54"/>
      <c r="N61" s="54"/>
      <c r="O61" s="54"/>
      <c r="P61" s="54"/>
      <c r="Q61" s="54"/>
      <c r="R61" s="54"/>
      <c r="S61" s="236"/>
      <c r="T61" s="54"/>
      <c r="U61" s="54"/>
      <c r="V61" s="54"/>
      <c r="W61" s="54"/>
      <c r="X61" s="54"/>
      <c r="Z61" s="54"/>
      <c r="AA61" s="54"/>
      <c r="AB61" s="54"/>
      <c r="AC61" s="54"/>
      <c r="AD61" s="54"/>
      <c r="AE61" s="54"/>
      <c r="AF61" s="54"/>
      <c r="AG61" s="54"/>
      <c r="AH61" s="54"/>
      <c r="AI61" s="54"/>
      <c r="AJ61" s="54"/>
      <c r="AK61" s="54"/>
      <c r="AL61" s="54"/>
      <c r="AM61" s="54"/>
      <c r="AN61" s="54"/>
      <c r="AO61" s="54"/>
      <c r="AQ61" s="54"/>
      <c r="AR61" s="287" t="str">
        <f t="shared" si="6"/>
        <v/>
      </c>
      <c r="AS61" s="54"/>
      <c r="AT61" s="54"/>
      <c r="AU61" s="54"/>
      <c r="AV61" s="54"/>
    </row>
    <row r="62" spans="5:48" ht="18.95" customHeight="1">
      <c r="E62" s="54"/>
      <c r="F62" s="54"/>
      <c r="G62" s="54"/>
      <c r="H62" s="54"/>
      <c r="J62" s="54"/>
      <c r="K62" s="54"/>
      <c r="L62" s="54"/>
      <c r="M62" s="54"/>
      <c r="N62" s="54"/>
      <c r="O62" s="54"/>
      <c r="P62" s="54"/>
      <c r="Q62" s="54"/>
      <c r="R62" s="54"/>
      <c r="S62" s="236"/>
      <c r="T62" s="54"/>
      <c r="U62" s="54"/>
      <c r="V62" s="54"/>
      <c r="W62" s="54"/>
      <c r="X62" s="54"/>
      <c r="Z62" s="54"/>
      <c r="AA62" s="54"/>
      <c r="AB62" s="54"/>
      <c r="AC62" s="54"/>
      <c r="AD62" s="54"/>
      <c r="AE62" s="54"/>
      <c r="AF62" s="54"/>
      <c r="AG62" s="54"/>
      <c r="AH62" s="54"/>
      <c r="AI62" s="54"/>
      <c r="AJ62" s="54"/>
      <c r="AK62" s="54"/>
      <c r="AL62" s="54"/>
      <c r="AM62" s="54"/>
      <c r="AN62" s="54"/>
      <c r="AO62" s="54"/>
      <c r="AQ62" s="54"/>
      <c r="AR62" s="287" t="str">
        <f t="shared" si="6"/>
        <v/>
      </c>
      <c r="AS62" s="54"/>
      <c r="AT62" s="54"/>
      <c r="AU62" s="54"/>
      <c r="AV62" s="54"/>
    </row>
    <row r="63" spans="5:48" ht="18.95" customHeight="1">
      <c r="E63" s="54"/>
      <c r="F63" s="54"/>
      <c r="G63" s="54"/>
      <c r="H63" s="54"/>
      <c r="J63" s="54"/>
      <c r="K63" s="54"/>
      <c r="L63" s="54"/>
      <c r="M63" s="54"/>
      <c r="N63" s="54"/>
      <c r="O63" s="54"/>
      <c r="P63" s="54"/>
      <c r="Q63" s="54"/>
      <c r="R63" s="54"/>
      <c r="S63" s="236"/>
      <c r="T63" s="54"/>
      <c r="U63" s="54"/>
      <c r="V63" s="54"/>
      <c r="W63" s="54"/>
      <c r="X63" s="54"/>
      <c r="Z63" s="54"/>
      <c r="AA63" s="54"/>
      <c r="AB63" s="54"/>
      <c r="AC63" s="54"/>
      <c r="AD63" s="54"/>
      <c r="AE63" s="54"/>
      <c r="AF63" s="54"/>
      <c r="AG63" s="54"/>
      <c r="AH63" s="54"/>
      <c r="AI63" s="54"/>
      <c r="AJ63" s="54"/>
      <c r="AK63" s="54"/>
      <c r="AL63" s="54"/>
      <c r="AM63" s="54"/>
      <c r="AN63" s="54"/>
      <c r="AO63" s="54"/>
      <c r="AQ63" s="54"/>
      <c r="AR63" s="287" t="str">
        <f t="shared" si="6"/>
        <v/>
      </c>
      <c r="AS63" s="54"/>
      <c r="AT63" s="54"/>
      <c r="AU63" s="54"/>
      <c r="AV63" s="54"/>
    </row>
    <row r="64" spans="5:48" ht="18.95" customHeight="1">
      <c r="E64" s="54"/>
      <c r="F64" s="54"/>
      <c r="G64" s="54"/>
      <c r="H64" s="54"/>
      <c r="J64" s="54"/>
      <c r="K64" s="54"/>
      <c r="L64" s="54"/>
      <c r="M64" s="54"/>
      <c r="N64" s="54"/>
      <c r="O64" s="54"/>
      <c r="P64" s="54"/>
      <c r="Q64" s="54"/>
      <c r="R64" s="54"/>
      <c r="S64" s="236"/>
      <c r="T64" s="54"/>
      <c r="U64" s="54"/>
      <c r="V64" s="54"/>
      <c r="W64" s="54"/>
      <c r="X64" s="54"/>
      <c r="Z64" s="54"/>
      <c r="AA64" s="54"/>
      <c r="AB64" s="54"/>
      <c r="AC64" s="54"/>
      <c r="AD64" s="54"/>
      <c r="AE64" s="54"/>
      <c r="AF64" s="54"/>
      <c r="AG64" s="54"/>
      <c r="AH64" s="54"/>
      <c r="AI64" s="54"/>
      <c r="AJ64" s="54"/>
      <c r="AK64" s="54"/>
      <c r="AL64" s="54"/>
      <c r="AM64" s="54"/>
      <c r="AN64" s="54"/>
      <c r="AO64" s="54"/>
      <c r="AQ64" s="54"/>
      <c r="AR64" s="287" t="str">
        <f t="shared" si="6"/>
        <v/>
      </c>
      <c r="AS64" s="54"/>
      <c r="AT64" s="54"/>
      <c r="AU64" s="54"/>
      <c r="AV64" s="54"/>
    </row>
    <row r="65" spans="5:48" ht="18.95" customHeight="1">
      <c r="E65" s="54"/>
      <c r="F65" s="54"/>
      <c r="G65" s="54"/>
      <c r="H65" s="54"/>
      <c r="J65" s="54"/>
      <c r="K65" s="54"/>
      <c r="L65" s="54"/>
      <c r="M65" s="54"/>
      <c r="N65" s="54"/>
      <c r="O65" s="54"/>
      <c r="P65" s="54"/>
      <c r="Q65" s="54"/>
      <c r="R65" s="54"/>
      <c r="S65" s="236"/>
      <c r="T65" s="54"/>
      <c r="U65" s="54"/>
      <c r="V65" s="54"/>
      <c r="W65" s="54"/>
      <c r="X65" s="54"/>
      <c r="Z65" s="54"/>
      <c r="AA65" s="54"/>
      <c r="AB65" s="54"/>
      <c r="AC65" s="54"/>
      <c r="AD65" s="54"/>
      <c r="AE65" s="54"/>
      <c r="AF65" s="54"/>
      <c r="AG65" s="54"/>
      <c r="AH65" s="54"/>
      <c r="AI65" s="54"/>
      <c r="AJ65" s="54"/>
      <c r="AK65" s="54"/>
      <c r="AL65" s="54"/>
      <c r="AM65" s="54"/>
      <c r="AN65" s="54"/>
      <c r="AO65" s="54"/>
      <c r="AQ65" s="54"/>
      <c r="AR65" s="287" t="str">
        <f t="shared" si="6"/>
        <v/>
      </c>
      <c r="AS65" s="54"/>
      <c r="AT65" s="54"/>
      <c r="AU65" s="54"/>
      <c r="AV65" s="54"/>
    </row>
    <row r="66" spans="5:48" ht="18.95" customHeight="1">
      <c r="E66" s="54"/>
      <c r="F66" s="54"/>
      <c r="G66" s="54"/>
      <c r="H66" s="54"/>
      <c r="J66" s="54"/>
      <c r="K66" s="54"/>
      <c r="L66" s="54"/>
      <c r="M66" s="54"/>
      <c r="N66" s="54"/>
      <c r="O66" s="54"/>
      <c r="P66" s="54"/>
      <c r="Q66" s="54"/>
      <c r="R66" s="54"/>
      <c r="S66" s="236"/>
      <c r="T66" s="54"/>
      <c r="U66" s="54"/>
      <c r="V66" s="54"/>
      <c r="W66" s="54"/>
      <c r="X66" s="54"/>
      <c r="Z66" s="54"/>
      <c r="AA66" s="54"/>
      <c r="AB66" s="54"/>
      <c r="AC66" s="54"/>
      <c r="AD66" s="54"/>
      <c r="AE66" s="54"/>
      <c r="AF66" s="54"/>
      <c r="AG66" s="54"/>
      <c r="AH66" s="54"/>
      <c r="AI66" s="54"/>
      <c r="AJ66" s="54"/>
      <c r="AK66" s="54"/>
      <c r="AL66" s="54"/>
      <c r="AM66" s="54"/>
      <c r="AN66" s="54"/>
      <c r="AO66" s="54"/>
      <c r="AQ66" s="54"/>
      <c r="AR66" s="287" t="str">
        <f t="shared" si="6"/>
        <v/>
      </c>
      <c r="AS66" s="54"/>
      <c r="AT66" s="54"/>
      <c r="AU66" s="54"/>
      <c r="AV66" s="54"/>
    </row>
    <row r="67" spans="5:48" ht="18.95" customHeight="1">
      <c r="E67" s="54"/>
      <c r="F67" s="54"/>
      <c r="G67" s="54"/>
      <c r="H67" s="54"/>
      <c r="J67" s="54"/>
      <c r="K67" s="54"/>
      <c r="L67" s="54"/>
      <c r="M67" s="54"/>
      <c r="N67" s="54"/>
      <c r="O67" s="54"/>
      <c r="P67" s="54"/>
      <c r="Q67" s="54"/>
      <c r="R67" s="54"/>
      <c r="S67" s="236"/>
      <c r="T67" s="54"/>
      <c r="U67" s="54"/>
      <c r="V67" s="54"/>
      <c r="W67" s="54"/>
      <c r="X67" s="54"/>
      <c r="Z67" s="54"/>
      <c r="AA67" s="54"/>
      <c r="AB67" s="54"/>
      <c r="AC67" s="54"/>
      <c r="AD67" s="54"/>
      <c r="AE67" s="54"/>
      <c r="AF67" s="54"/>
      <c r="AG67" s="54"/>
      <c r="AH67" s="54"/>
      <c r="AI67" s="54"/>
      <c r="AJ67" s="54"/>
      <c r="AK67" s="54"/>
      <c r="AL67" s="54"/>
      <c r="AM67" s="54"/>
      <c r="AN67" s="54"/>
      <c r="AO67" s="54"/>
      <c r="AQ67" s="54"/>
      <c r="AR67" s="287" t="str">
        <f t="shared" si="6"/>
        <v/>
      </c>
      <c r="AS67" s="54"/>
      <c r="AT67" s="54"/>
      <c r="AU67" s="54"/>
      <c r="AV67" s="54"/>
    </row>
    <row r="68" spans="5:48" ht="18.95" customHeight="1">
      <c r="E68" s="54"/>
      <c r="F68" s="54"/>
      <c r="G68" s="54"/>
      <c r="H68" s="54"/>
      <c r="J68" s="54"/>
      <c r="K68" s="54"/>
      <c r="L68" s="54"/>
      <c r="M68" s="54"/>
      <c r="N68" s="54"/>
      <c r="O68" s="54"/>
      <c r="P68" s="54"/>
      <c r="Q68" s="54"/>
      <c r="R68" s="54"/>
      <c r="S68" s="236"/>
      <c r="T68" s="54"/>
      <c r="U68" s="54"/>
      <c r="V68" s="54"/>
      <c r="W68" s="54"/>
      <c r="X68" s="54"/>
      <c r="Z68" s="54"/>
      <c r="AA68" s="54"/>
      <c r="AB68" s="54"/>
      <c r="AC68" s="54"/>
      <c r="AD68" s="54"/>
      <c r="AE68" s="54"/>
      <c r="AF68" s="54"/>
      <c r="AG68" s="54"/>
      <c r="AH68" s="54"/>
      <c r="AI68" s="54"/>
      <c r="AJ68" s="54"/>
      <c r="AK68" s="54"/>
      <c r="AL68" s="54"/>
      <c r="AM68" s="54"/>
      <c r="AN68" s="54"/>
      <c r="AO68" s="54"/>
      <c r="AQ68" s="54"/>
      <c r="AR68" s="287" t="str">
        <f t="shared" si="6"/>
        <v/>
      </c>
      <c r="AS68" s="54"/>
      <c r="AT68" s="54"/>
      <c r="AU68" s="54"/>
      <c r="AV68" s="54"/>
    </row>
    <row r="69" spans="5:48" ht="18.95" customHeight="1">
      <c r="E69" s="54"/>
      <c r="F69" s="54"/>
      <c r="G69" s="54"/>
      <c r="H69" s="54"/>
      <c r="J69" s="54"/>
      <c r="K69" s="54"/>
      <c r="L69" s="54"/>
      <c r="M69" s="54"/>
      <c r="N69" s="54"/>
      <c r="O69" s="54"/>
      <c r="P69" s="54"/>
      <c r="Q69" s="54"/>
      <c r="R69" s="54"/>
      <c r="S69" s="236"/>
      <c r="T69" s="54"/>
      <c r="U69" s="54"/>
      <c r="V69" s="54"/>
      <c r="W69" s="54"/>
      <c r="X69" s="54"/>
      <c r="Z69" s="54"/>
      <c r="AA69" s="54"/>
      <c r="AB69" s="54"/>
      <c r="AC69" s="54"/>
      <c r="AD69" s="54"/>
      <c r="AE69" s="54"/>
      <c r="AF69" s="54"/>
      <c r="AG69" s="54"/>
      <c r="AH69" s="54"/>
      <c r="AI69" s="54"/>
      <c r="AJ69" s="54"/>
      <c r="AK69" s="54"/>
      <c r="AL69" s="54"/>
      <c r="AM69" s="54"/>
      <c r="AN69" s="54"/>
      <c r="AO69" s="54"/>
      <c r="AQ69" s="54"/>
      <c r="AR69" s="287" t="str">
        <f t="shared" si="6"/>
        <v/>
      </c>
      <c r="AS69" s="54"/>
      <c r="AT69" s="54"/>
      <c r="AU69" s="54"/>
      <c r="AV69" s="54"/>
    </row>
    <row r="70" spans="5:48" ht="18.95" customHeight="1">
      <c r="E70" s="54"/>
      <c r="F70" s="54"/>
      <c r="G70" s="54"/>
      <c r="H70" s="54"/>
      <c r="J70" s="54"/>
      <c r="K70" s="54"/>
      <c r="L70" s="54"/>
      <c r="M70" s="54"/>
      <c r="N70" s="54"/>
      <c r="O70" s="54"/>
      <c r="P70" s="54"/>
      <c r="Q70" s="54"/>
      <c r="R70" s="54"/>
      <c r="S70" s="236"/>
      <c r="T70" s="54"/>
      <c r="U70" s="54"/>
      <c r="V70" s="54"/>
      <c r="W70" s="54"/>
      <c r="X70" s="54"/>
      <c r="Z70" s="54"/>
      <c r="AA70" s="54"/>
      <c r="AB70" s="54"/>
      <c r="AC70" s="54"/>
      <c r="AD70" s="54"/>
      <c r="AE70" s="54"/>
      <c r="AF70" s="54"/>
      <c r="AG70" s="54"/>
      <c r="AH70" s="54"/>
      <c r="AI70" s="54"/>
      <c r="AJ70" s="54"/>
      <c r="AK70" s="54"/>
      <c r="AL70" s="54"/>
      <c r="AM70" s="54"/>
      <c r="AN70" s="54"/>
      <c r="AO70" s="54"/>
      <c r="AQ70" s="54"/>
      <c r="AR70" s="287" t="str">
        <f t="shared" si="6"/>
        <v/>
      </c>
      <c r="AS70" s="54"/>
      <c r="AT70" s="54"/>
      <c r="AU70" s="54"/>
      <c r="AV70" s="54"/>
    </row>
    <row r="71" spans="5:48" ht="18.95" customHeight="1">
      <c r="E71" s="54"/>
      <c r="F71" s="54"/>
      <c r="G71" s="54"/>
      <c r="H71" s="54"/>
      <c r="J71" s="54"/>
      <c r="K71" s="54"/>
      <c r="L71" s="54"/>
      <c r="M71" s="54"/>
      <c r="N71" s="54"/>
      <c r="O71" s="54"/>
      <c r="P71" s="54"/>
      <c r="Q71" s="54"/>
      <c r="R71" s="54"/>
      <c r="S71" s="236"/>
      <c r="T71" s="54"/>
      <c r="U71" s="54"/>
      <c r="V71" s="54"/>
      <c r="W71" s="54"/>
      <c r="X71" s="54"/>
      <c r="Z71" s="54"/>
      <c r="AA71" s="54"/>
      <c r="AB71" s="54"/>
      <c r="AC71" s="54"/>
      <c r="AD71" s="54"/>
      <c r="AE71" s="54"/>
      <c r="AF71" s="54"/>
      <c r="AG71" s="54"/>
      <c r="AH71" s="54"/>
      <c r="AI71" s="54"/>
      <c r="AJ71" s="54"/>
      <c r="AK71" s="54"/>
      <c r="AL71" s="54"/>
      <c r="AM71" s="54"/>
      <c r="AN71" s="54"/>
      <c r="AO71" s="54"/>
      <c r="AQ71" s="54"/>
      <c r="AR71" s="287" t="str">
        <f t="shared" si="6"/>
        <v/>
      </c>
      <c r="AS71" s="54"/>
      <c r="AT71" s="54"/>
      <c r="AU71" s="54"/>
      <c r="AV71" s="54"/>
    </row>
    <row r="72" spans="5:48" ht="18.95" customHeight="1">
      <c r="E72" s="54"/>
      <c r="F72" s="54"/>
      <c r="G72" s="54"/>
      <c r="H72" s="54"/>
      <c r="J72" s="54"/>
      <c r="K72" s="54"/>
      <c r="L72" s="54"/>
      <c r="M72" s="54"/>
      <c r="N72" s="54"/>
      <c r="O72" s="54"/>
      <c r="P72" s="54"/>
      <c r="Q72" s="54"/>
      <c r="R72" s="54"/>
      <c r="S72" s="236"/>
      <c r="T72" s="54"/>
      <c r="U72" s="54"/>
      <c r="V72" s="54"/>
      <c r="W72" s="54"/>
      <c r="X72" s="54"/>
      <c r="Z72" s="54"/>
      <c r="AA72" s="54"/>
      <c r="AB72" s="54"/>
      <c r="AC72" s="54"/>
      <c r="AD72" s="54"/>
      <c r="AE72" s="54"/>
      <c r="AF72" s="54"/>
      <c r="AG72" s="54"/>
      <c r="AH72" s="54"/>
      <c r="AI72" s="54"/>
      <c r="AJ72" s="54"/>
      <c r="AK72" s="54"/>
      <c r="AL72" s="54"/>
      <c r="AM72" s="54"/>
      <c r="AN72" s="54"/>
      <c r="AO72" s="54"/>
      <c r="AQ72" s="54"/>
      <c r="AR72" s="287" t="str">
        <f t="shared" si="6"/>
        <v/>
      </c>
      <c r="AS72" s="54"/>
      <c r="AT72" s="54"/>
      <c r="AU72" s="54"/>
      <c r="AV72" s="54"/>
    </row>
    <row r="73" spans="5:48" ht="18.95" customHeight="1">
      <c r="E73" s="54"/>
      <c r="F73" s="54"/>
      <c r="G73" s="54"/>
      <c r="H73" s="54"/>
      <c r="J73" s="54"/>
      <c r="K73" s="54"/>
      <c r="L73" s="54"/>
      <c r="M73" s="54"/>
      <c r="N73" s="54"/>
      <c r="O73" s="54"/>
      <c r="P73" s="54"/>
      <c r="Q73" s="54"/>
      <c r="R73" s="54"/>
      <c r="S73" s="236"/>
      <c r="T73" s="54"/>
      <c r="U73" s="54"/>
      <c r="V73" s="54"/>
      <c r="W73" s="54"/>
      <c r="X73" s="54"/>
      <c r="Z73" s="54"/>
      <c r="AA73" s="54"/>
      <c r="AB73" s="54"/>
      <c r="AC73" s="54"/>
      <c r="AD73" s="54"/>
      <c r="AE73" s="54"/>
      <c r="AF73" s="54"/>
      <c r="AG73" s="54"/>
      <c r="AH73" s="54"/>
      <c r="AI73" s="54"/>
      <c r="AJ73" s="54"/>
      <c r="AK73" s="54"/>
      <c r="AL73" s="54"/>
      <c r="AM73" s="54"/>
      <c r="AN73" s="54"/>
      <c r="AO73" s="54"/>
      <c r="AQ73" s="54"/>
      <c r="AR73" s="287" t="str">
        <f t="shared" si="6"/>
        <v/>
      </c>
      <c r="AS73" s="54"/>
      <c r="AT73" s="54"/>
      <c r="AU73" s="54"/>
      <c r="AV73" s="54"/>
    </row>
    <row r="74" spans="5:48" ht="18.95" customHeight="1">
      <c r="E74" s="54"/>
      <c r="F74" s="54"/>
      <c r="G74" s="54"/>
      <c r="H74" s="54"/>
      <c r="J74" s="54"/>
      <c r="K74" s="54"/>
      <c r="L74" s="54"/>
      <c r="M74" s="54"/>
      <c r="N74" s="54"/>
      <c r="O74" s="54"/>
      <c r="P74" s="54"/>
      <c r="Q74" s="54"/>
      <c r="R74" s="54"/>
      <c r="S74" s="236"/>
      <c r="T74" s="54"/>
      <c r="U74" s="54"/>
      <c r="V74" s="54"/>
      <c r="W74" s="54"/>
      <c r="X74" s="54"/>
      <c r="Z74" s="54"/>
      <c r="AA74" s="54"/>
      <c r="AB74" s="54"/>
      <c r="AC74" s="54"/>
      <c r="AD74" s="54"/>
      <c r="AE74" s="54"/>
      <c r="AF74" s="54"/>
      <c r="AG74" s="54"/>
      <c r="AH74" s="54"/>
      <c r="AI74" s="54"/>
      <c r="AJ74" s="54"/>
      <c r="AK74" s="54"/>
      <c r="AL74" s="54"/>
      <c r="AM74" s="54"/>
      <c r="AN74" s="54"/>
      <c r="AO74" s="54"/>
      <c r="AQ74" s="54"/>
      <c r="AR74" s="287" t="str">
        <f t="shared" si="6"/>
        <v/>
      </c>
      <c r="AS74" s="54"/>
      <c r="AT74" s="54"/>
      <c r="AU74" s="54"/>
      <c r="AV74" s="54"/>
    </row>
    <row r="75" spans="5:48" ht="18.95" customHeight="1">
      <c r="E75" s="54"/>
      <c r="F75" s="54"/>
      <c r="G75" s="54"/>
      <c r="H75" s="54"/>
      <c r="J75" s="54"/>
      <c r="K75" s="54"/>
      <c r="L75" s="54"/>
      <c r="M75" s="54"/>
      <c r="N75" s="54"/>
      <c r="O75" s="54"/>
      <c r="P75" s="54"/>
      <c r="Q75" s="54"/>
      <c r="R75" s="54"/>
      <c r="S75" s="236"/>
      <c r="T75" s="54"/>
      <c r="U75" s="54"/>
      <c r="V75" s="54"/>
      <c r="W75" s="54"/>
      <c r="X75" s="54"/>
      <c r="Z75" s="54"/>
      <c r="AA75" s="54"/>
      <c r="AB75" s="54"/>
      <c r="AC75" s="54"/>
      <c r="AD75" s="54"/>
      <c r="AE75" s="54"/>
      <c r="AF75" s="54"/>
      <c r="AG75" s="54"/>
      <c r="AH75" s="54"/>
      <c r="AI75" s="54"/>
      <c r="AJ75" s="54"/>
      <c r="AK75" s="54"/>
      <c r="AL75" s="54"/>
      <c r="AM75" s="54"/>
      <c r="AN75" s="54"/>
      <c r="AO75" s="54"/>
      <c r="AQ75" s="54"/>
      <c r="AR75" s="287" t="str">
        <f t="shared" si="6"/>
        <v/>
      </c>
      <c r="AS75" s="54"/>
      <c r="AT75" s="54"/>
      <c r="AU75" s="54"/>
      <c r="AV75" s="54"/>
    </row>
    <row r="76" spans="5:48" ht="18.95" customHeight="1">
      <c r="E76" s="54"/>
      <c r="F76" s="54"/>
      <c r="G76" s="54"/>
      <c r="H76" s="54"/>
      <c r="J76" s="54"/>
      <c r="K76" s="54"/>
      <c r="L76" s="54"/>
      <c r="M76" s="54"/>
      <c r="N76" s="54"/>
      <c r="O76" s="54"/>
      <c r="P76" s="54"/>
      <c r="Q76" s="54"/>
      <c r="R76" s="54"/>
      <c r="S76" s="236"/>
      <c r="T76" s="54"/>
      <c r="U76" s="54"/>
      <c r="V76" s="54"/>
      <c r="W76" s="54"/>
      <c r="X76" s="54"/>
      <c r="Z76" s="54"/>
      <c r="AA76" s="54"/>
      <c r="AB76" s="54"/>
      <c r="AC76" s="54"/>
      <c r="AD76" s="54"/>
      <c r="AE76" s="54"/>
      <c r="AF76" s="54"/>
      <c r="AG76" s="54"/>
      <c r="AH76" s="54"/>
      <c r="AI76" s="54"/>
      <c r="AJ76" s="54"/>
      <c r="AK76" s="54"/>
      <c r="AL76" s="54"/>
      <c r="AM76" s="54"/>
      <c r="AN76" s="54"/>
      <c r="AO76" s="54"/>
      <c r="AQ76" s="54"/>
      <c r="AR76" s="287" t="str">
        <f t="shared" si="6"/>
        <v/>
      </c>
      <c r="AS76" s="54"/>
      <c r="AT76" s="54"/>
      <c r="AU76" s="54"/>
      <c r="AV76" s="54"/>
    </row>
    <row r="77" spans="5:48" ht="18.95" customHeight="1">
      <c r="E77" s="54"/>
      <c r="F77" s="54"/>
      <c r="G77" s="54"/>
      <c r="H77" s="54"/>
      <c r="J77" s="54"/>
      <c r="K77" s="54"/>
      <c r="L77" s="54"/>
      <c r="M77" s="54"/>
      <c r="N77" s="54"/>
      <c r="O77" s="54"/>
      <c r="P77" s="54"/>
      <c r="Q77" s="54"/>
      <c r="R77" s="54"/>
      <c r="S77" s="236"/>
      <c r="T77" s="54"/>
      <c r="U77" s="54"/>
      <c r="V77" s="54"/>
      <c r="W77" s="54"/>
      <c r="X77" s="54"/>
      <c r="Z77" s="54"/>
      <c r="AA77" s="54"/>
      <c r="AB77" s="54"/>
      <c r="AC77" s="54"/>
      <c r="AD77" s="54"/>
      <c r="AE77" s="54"/>
      <c r="AF77" s="54"/>
      <c r="AG77" s="54"/>
      <c r="AH77" s="54"/>
      <c r="AI77" s="54"/>
      <c r="AJ77" s="54"/>
      <c r="AK77" s="54"/>
      <c r="AL77" s="54"/>
      <c r="AM77" s="54"/>
      <c r="AN77" s="54"/>
      <c r="AO77" s="54"/>
      <c r="AQ77" s="54"/>
      <c r="AR77" s="287" t="str">
        <f t="shared" si="6"/>
        <v/>
      </c>
      <c r="AS77" s="54"/>
      <c r="AT77" s="54"/>
      <c r="AU77" s="54"/>
      <c r="AV77" s="54"/>
    </row>
    <row r="78" spans="5:48" ht="18.95" customHeight="1">
      <c r="E78" s="54"/>
      <c r="F78" s="54"/>
      <c r="G78" s="54"/>
      <c r="H78" s="54"/>
      <c r="J78" s="54"/>
      <c r="K78" s="54"/>
      <c r="L78" s="54"/>
      <c r="M78" s="54"/>
      <c r="N78" s="54"/>
      <c r="O78" s="54"/>
      <c r="P78" s="54"/>
      <c r="Q78" s="54"/>
      <c r="R78" s="54"/>
      <c r="S78" s="236"/>
      <c r="T78" s="54"/>
      <c r="U78" s="54"/>
      <c r="V78" s="54"/>
      <c r="W78" s="54"/>
      <c r="X78" s="54"/>
      <c r="Z78" s="54"/>
      <c r="AA78" s="54"/>
      <c r="AB78" s="54"/>
      <c r="AC78" s="54"/>
      <c r="AD78" s="54"/>
      <c r="AE78" s="54"/>
      <c r="AF78" s="54"/>
      <c r="AG78" s="54"/>
      <c r="AH78" s="54"/>
      <c r="AI78" s="54"/>
      <c r="AJ78" s="54"/>
      <c r="AK78" s="54"/>
      <c r="AL78" s="54"/>
      <c r="AM78" s="54"/>
      <c r="AN78" s="54"/>
      <c r="AO78" s="54"/>
      <c r="AQ78" s="54"/>
      <c r="AR78" s="287" t="str">
        <f t="shared" si="6"/>
        <v/>
      </c>
      <c r="AS78" s="54"/>
      <c r="AT78" s="54"/>
      <c r="AU78" s="54"/>
      <c r="AV78" s="54"/>
    </row>
    <row r="79" spans="5:48" ht="18.95" customHeight="1">
      <c r="E79" s="54"/>
      <c r="F79" s="54"/>
      <c r="G79" s="54"/>
      <c r="H79" s="54"/>
      <c r="J79" s="54"/>
      <c r="K79" s="54"/>
      <c r="L79" s="54"/>
      <c r="M79" s="54"/>
      <c r="N79" s="54"/>
      <c r="O79" s="54"/>
      <c r="P79" s="54"/>
      <c r="Q79" s="54"/>
      <c r="R79" s="54"/>
      <c r="S79" s="236"/>
      <c r="T79" s="54"/>
      <c r="U79" s="54"/>
      <c r="V79" s="54"/>
      <c r="W79" s="54"/>
      <c r="X79" s="54"/>
      <c r="Z79" s="54"/>
      <c r="AA79" s="54"/>
      <c r="AB79" s="54"/>
      <c r="AC79" s="54"/>
      <c r="AD79" s="54"/>
      <c r="AE79" s="54"/>
      <c r="AF79" s="54"/>
      <c r="AG79" s="54"/>
      <c r="AH79" s="54"/>
      <c r="AI79" s="54"/>
      <c r="AJ79" s="54"/>
      <c r="AK79" s="54"/>
      <c r="AL79" s="54"/>
      <c r="AM79" s="54"/>
      <c r="AN79" s="54"/>
      <c r="AO79" s="54"/>
      <c r="AQ79" s="54"/>
      <c r="AR79" s="287" t="str">
        <f t="shared" si="6"/>
        <v/>
      </c>
      <c r="AS79" s="54"/>
      <c r="AT79" s="54"/>
      <c r="AU79" s="54"/>
      <c r="AV79" s="54"/>
    </row>
    <row r="80" spans="5:48" ht="18.95" customHeight="1">
      <c r="E80" s="54"/>
      <c r="F80" s="54"/>
      <c r="G80" s="54"/>
      <c r="H80" s="54"/>
      <c r="J80" s="54"/>
      <c r="K80" s="54"/>
      <c r="L80" s="54"/>
      <c r="M80" s="54"/>
      <c r="N80" s="54"/>
      <c r="O80" s="54"/>
      <c r="P80" s="54"/>
      <c r="Q80" s="54"/>
      <c r="R80" s="54"/>
      <c r="S80" s="236"/>
      <c r="T80" s="54"/>
      <c r="U80" s="54"/>
      <c r="V80" s="54"/>
      <c r="W80" s="54"/>
      <c r="X80" s="54"/>
      <c r="Z80" s="54"/>
      <c r="AA80" s="54"/>
      <c r="AB80" s="54"/>
      <c r="AC80" s="54"/>
      <c r="AD80" s="54"/>
      <c r="AE80" s="54"/>
      <c r="AF80" s="54"/>
      <c r="AG80" s="54"/>
      <c r="AH80" s="54"/>
      <c r="AI80" s="54"/>
      <c r="AJ80" s="54"/>
      <c r="AK80" s="54"/>
      <c r="AL80" s="54"/>
      <c r="AM80" s="54"/>
      <c r="AN80" s="54"/>
      <c r="AO80" s="54"/>
      <c r="AQ80" s="54"/>
      <c r="AR80" s="287" t="str">
        <f t="shared" si="6"/>
        <v/>
      </c>
      <c r="AS80" s="54"/>
      <c r="AT80" s="54"/>
      <c r="AU80" s="54"/>
      <c r="AV80" s="54"/>
    </row>
    <row r="81" spans="5:48" ht="18.95" customHeight="1">
      <c r="E81" s="54"/>
      <c r="F81" s="54"/>
      <c r="G81" s="54"/>
      <c r="H81" s="54"/>
      <c r="J81" s="54"/>
      <c r="K81" s="54"/>
      <c r="L81" s="54"/>
      <c r="M81" s="54"/>
      <c r="N81" s="54"/>
      <c r="O81" s="54"/>
      <c r="P81" s="54"/>
      <c r="Q81" s="54"/>
      <c r="R81" s="54"/>
      <c r="S81" s="236"/>
      <c r="T81" s="54"/>
      <c r="U81" s="54"/>
      <c r="V81" s="54"/>
      <c r="W81" s="54"/>
      <c r="X81" s="54"/>
      <c r="Z81" s="54"/>
      <c r="AA81" s="54"/>
      <c r="AB81" s="54"/>
      <c r="AC81" s="54"/>
      <c r="AD81" s="54"/>
      <c r="AE81" s="54"/>
      <c r="AF81" s="54"/>
      <c r="AG81" s="54"/>
      <c r="AH81" s="54"/>
      <c r="AI81" s="54"/>
      <c r="AJ81" s="54"/>
      <c r="AK81" s="54"/>
      <c r="AL81" s="54"/>
      <c r="AM81" s="54"/>
      <c r="AN81" s="54"/>
      <c r="AO81" s="54"/>
      <c r="AQ81" s="54"/>
      <c r="AR81" s="287" t="str">
        <f t="shared" si="6"/>
        <v/>
      </c>
      <c r="AS81" s="54"/>
      <c r="AT81" s="54"/>
      <c r="AU81" s="54"/>
      <c r="AV81" s="54"/>
    </row>
    <row r="82" spans="5:48" ht="18.95" customHeight="1">
      <c r="E82" s="54"/>
      <c r="F82" s="54"/>
      <c r="G82" s="54"/>
      <c r="H82" s="54"/>
      <c r="J82" s="54"/>
      <c r="K82" s="54"/>
      <c r="L82" s="54"/>
      <c r="M82" s="54"/>
      <c r="N82" s="54"/>
      <c r="O82" s="54"/>
      <c r="P82" s="54"/>
      <c r="Q82" s="54"/>
      <c r="R82" s="54"/>
      <c r="S82" s="236"/>
      <c r="T82" s="54"/>
      <c r="U82" s="54"/>
      <c r="V82" s="54"/>
      <c r="W82" s="54"/>
      <c r="X82" s="54"/>
      <c r="Z82" s="54"/>
      <c r="AA82" s="54"/>
      <c r="AB82" s="54"/>
      <c r="AC82" s="54"/>
      <c r="AD82" s="54"/>
      <c r="AE82" s="54"/>
      <c r="AF82" s="54"/>
      <c r="AG82" s="54"/>
      <c r="AH82" s="54"/>
      <c r="AI82" s="54"/>
      <c r="AJ82" s="54"/>
      <c r="AK82" s="54"/>
      <c r="AL82" s="54"/>
      <c r="AM82" s="54"/>
      <c r="AN82" s="54"/>
      <c r="AO82" s="54"/>
      <c r="AQ82" s="54"/>
      <c r="AR82" s="287" t="str">
        <f t="shared" si="6"/>
        <v/>
      </c>
      <c r="AS82" s="54"/>
      <c r="AT82" s="54"/>
      <c r="AU82" s="54"/>
      <c r="AV82" s="54"/>
    </row>
    <row r="83" spans="5:48" ht="18.95" customHeight="1">
      <c r="E83" s="54"/>
      <c r="F83" s="54"/>
      <c r="G83" s="54"/>
      <c r="H83" s="54"/>
      <c r="J83" s="54"/>
      <c r="K83" s="54"/>
      <c r="L83" s="54"/>
      <c r="M83" s="54"/>
      <c r="N83" s="54"/>
      <c r="O83" s="54"/>
      <c r="P83" s="54"/>
      <c r="Q83" s="54"/>
      <c r="R83" s="54"/>
      <c r="S83" s="236"/>
      <c r="T83" s="54"/>
      <c r="U83" s="54"/>
      <c r="V83" s="54"/>
      <c r="W83" s="54"/>
      <c r="X83" s="54"/>
      <c r="Z83" s="54"/>
      <c r="AA83" s="54"/>
      <c r="AB83" s="54"/>
      <c r="AC83" s="54"/>
      <c r="AD83" s="54"/>
      <c r="AE83" s="54"/>
      <c r="AF83" s="54"/>
      <c r="AG83" s="54"/>
      <c r="AH83" s="54"/>
      <c r="AI83" s="54"/>
      <c r="AJ83" s="54"/>
      <c r="AK83" s="54"/>
      <c r="AL83" s="54"/>
      <c r="AM83" s="54"/>
      <c r="AN83" s="54"/>
      <c r="AO83" s="54"/>
      <c r="AQ83" s="54"/>
      <c r="AR83" s="287" t="str">
        <f t="shared" si="6"/>
        <v/>
      </c>
      <c r="AS83" s="54"/>
      <c r="AT83" s="54"/>
      <c r="AU83" s="54"/>
      <c r="AV83" s="54"/>
    </row>
    <row r="84" spans="5:48" ht="18.95" customHeight="1">
      <c r="E84" s="54"/>
      <c r="F84" s="54"/>
      <c r="G84" s="54"/>
      <c r="H84" s="54"/>
      <c r="J84" s="54"/>
      <c r="K84" s="54"/>
      <c r="L84" s="54"/>
      <c r="M84" s="54"/>
      <c r="N84" s="54"/>
      <c r="O84" s="54"/>
      <c r="P84" s="54"/>
      <c r="Q84" s="54"/>
      <c r="R84" s="54"/>
      <c r="S84" s="236"/>
      <c r="T84" s="54"/>
      <c r="U84" s="54"/>
      <c r="V84" s="54"/>
      <c r="W84" s="54"/>
      <c r="X84" s="54"/>
      <c r="Z84" s="54"/>
      <c r="AA84" s="54"/>
      <c r="AB84" s="54"/>
      <c r="AC84" s="54"/>
      <c r="AD84" s="54"/>
      <c r="AE84" s="54"/>
      <c r="AF84" s="54"/>
      <c r="AG84" s="54"/>
      <c r="AH84" s="54"/>
      <c r="AI84" s="54"/>
      <c r="AJ84" s="54"/>
      <c r="AK84" s="54"/>
      <c r="AL84" s="54"/>
      <c r="AM84" s="54"/>
      <c r="AN84" s="54"/>
      <c r="AO84" s="54"/>
      <c r="AQ84" s="54"/>
      <c r="AR84" s="287" t="str">
        <f t="shared" ref="AR84:AR115" si="7">IF(OR(AQ84="a",AQ84="b",AQ84="c"),MIN(I84,Y84),IF(AH84="d",SUM(J84,Z84),IF(AQ84="e",I84+Y84,IF(AP84="f","Draw",""))))</f>
        <v/>
      </c>
      <c r="AS84" s="54"/>
      <c r="AT84" s="54"/>
      <c r="AU84" s="54"/>
      <c r="AV84" s="54"/>
    </row>
    <row r="85" spans="5:48" ht="18.95" customHeight="1">
      <c r="E85" s="54"/>
      <c r="F85" s="54"/>
      <c r="G85" s="54"/>
      <c r="H85" s="54"/>
      <c r="J85" s="54"/>
      <c r="K85" s="54"/>
      <c r="L85" s="54"/>
      <c r="M85" s="54"/>
      <c r="N85" s="54"/>
      <c r="O85" s="54"/>
      <c r="P85" s="54"/>
      <c r="Q85" s="54"/>
      <c r="R85" s="54"/>
      <c r="S85" s="236"/>
      <c r="T85" s="54"/>
      <c r="U85" s="54"/>
      <c r="V85" s="54"/>
      <c r="W85" s="54"/>
      <c r="X85" s="54"/>
      <c r="Z85" s="54"/>
      <c r="AA85" s="54"/>
      <c r="AB85" s="54"/>
      <c r="AC85" s="54"/>
      <c r="AD85" s="54"/>
      <c r="AE85" s="54"/>
      <c r="AF85" s="54"/>
      <c r="AG85" s="54"/>
      <c r="AH85" s="54"/>
      <c r="AI85" s="54"/>
      <c r="AJ85" s="54"/>
      <c r="AK85" s="54"/>
      <c r="AL85" s="54"/>
      <c r="AM85" s="54"/>
      <c r="AN85" s="54"/>
      <c r="AO85" s="54"/>
      <c r="AQ85" s="54"/>
      <c r="AR85" s="287" t="str">
        <f t="shared" si="7"/>
        <v/>
      </c>
      <c r="AS85" s="54"/>
      <c r="AT85" s="54"/>
      <c r="AU85" s="54"/>
      <c r="AV85" s="54"/>
    </row>
    <row r="86" spans="5:48" ht="18.95" customHeight="1">
      <c r="E86" s="54"/>
      <c r="F86" s="54"/>
      <c r="G86" s="54"/>
      <c r="H86" s="54"/>
      <c r="J86" s="54"/>
      <c r="K86" s="54"/>
      <c r="L86" s="54"/>
      <c r="M86" s="54"/>
      <c r="N86" s="54"/>
      <c r="O86" s="54"/>
      <c r="P86" s="54"/>
      <c r="Q86" s="54"/>
      <c r="R86" s="54"/>
      <c r="S86" s="236"/>
      <c r="T86" s="54"/>
      <c r="U86" s="54"/>
      <c r="V86" s="54"/>
      <c r="W86" s="54"/>
      <c r="X86" s="54"/>
      <c r="Z86" s="54"/>
      <c r="AA86" s="54"/>
      <c r="AB86" s="54"/>
      <c r="AC86" s="54"/>
      <c r="AD86" s="54"/>
      <c r="AE86" s="54"/>
      <c r="AF86" s="54"/>
      <c r="AG86" s="54"/>
      <c r="AH86" s="54"/>
      <c r="AI86" s="54"/>
      <c r="AJ86" s="54"/>
      <c r="AK86" s="54"/>
      <c r="AL86" s="54"/>
      <c r="AM86" s="54"/>
      <c r="AN86" s="54"/>
      <c r="AO86" s="54"/>
      <c r="AQ86" s="54"/>
      <c r="AR86" s="287" t="str">
        <f t="shared" si="7"/>
        <v/>
      </c>
      <c r="AS86" s="54"/>
      <c r="AT86" s="54"/>
      <c r="AU86" s="54"/>
      <c r="AV86" s="54"/>
    </row>
    <row r="87" spans="5:48" ht="18.95" customHeight="1">
      <c r="E87" s="54"/>
      <c r="F87" s="54"/>
      <c r="G87" s="54"/>
      <c r="H87" s="54"/>
      <c r="J87" s="54"/>
      <c r="K87" s="54"/>
      <c r="L87" s="54"/>
      <c r="M87" s="54"/>
      <c r="N87" s="54"/>
      <c r="O87" s="54"/>
      <c r="P87" s="54"/>
      <c r="Q87" s="54"/>
      <c r="R87" s="54"/>
      <c r="S87" s="236"/>
      <c r="T87" s="54"/>
      <c r="U87" s="54"/>
      <c r="V87" s="54"/>
      <c r="W87" s="54"/>
      <c r="X87" s="54"/>
      <c r="Z87" s="54"/>
      <c r="AA87" s="54"/>
      <c r="AB87" s="54"/>
      <c r="AC87" s="54"/>
      <c r="AD87" s="54"/>
      <c r="AE87" s="54"/>
      <c r="AF87" s="54"/>
      <c r="AG87" s="54"/>
      <c r="AH87" s="54"/>
      <c r="AI87" s="54"/>
      <c r="AJ87" s="54"/>
      <c r="AK87" s="54"/>
      <c r="AL87" s="54"/>
      <c r="AM87" s="54"/>
      <c r="AN87" s="54"/>
      <c r="AO87" s="54"/>
      <c r="AQ87" s="54"/>
      <c r="AR87" s="287" t="str">
        <f t="shared" si="7"/>
        <v/>
      </c>
      <c r="AS87" s="54"/>
      <c r="AT87" s="54"/>
      <c r="AU87" s="54"/>
      <c r="AV87" s="54"/>
    </row>
    <row r="88" spans="5:48" ht="18.95" customHeight="1">
      <c r="E88" s="54"/>
      <c r="F88" s="54"/>
      <c r="G88" s="54"/>
      <c r="H88" s="54"/>
      <c r="J88" s="54"/>
      <c r="K88" s="54"/>
      <c r="L88" s="54"/>
      <c r="M88" s="54"/>
      <c r="N88" s="54"/>
      <c r="O88" s="54"/>
      <c r="P88" s="54"/>
      <c r="Q88" s="54"/>
      <c r="R88" s="54"/>
      <c r="S88" s="236"/>
      <c r="T88" s="54"/>
      <c r="U88" s="54"/>
      <c r="V88" s="54"/>
      <c r="W88" s="54"/>
      <c r="X88" s="54"/>
      <c r="Z88" s="54"/>
      <c r="AA88" s="54"/>
      <c r="AB88" s="54"/>
      <c r="AC88" s="54"/>
      <c r="AD88" s="54"/>
      <c r="AE88" s="54"/>
      <c r="AF88" s="54"/>
      <c r="AG88" s="54"/>
      <c r="AH88" s="54"/>
      <c r="AI88" s="54"/>
      <c r="AJ88" s="54"/>
      <c r="AK88" s="54"/>
      <c r="AL88" s="54"/>
      <c r="AM88" s="54"/>
      <c r="AN88" s="54"/>
      <c r="AO88" s="54"/>
      <c r="AQ88" s="54"/>
      <c r="AR88" s="287" t="str">
        <f t="shared" si="7"/>
        <v/>
      </c>
      <c r="AS88" s="54"/>
      <c r="AT88" s="54"/>
      <c r="AU88" s="54"/>
      <c r="AV88" s="54"/>
    </row>
    <row r="89" spans="5:48" ht="18.95" customHeight="1">
      <c r="E89" s="54"/>
      <c r="F89" s="54"/>
      <c r="G89" s="54"/>
      <c r="H89" s="54"/>
      <c r="J89" s="54"/>
      <c r="K89" s="54"/>
      <c r="L89" s="54"/>
      <c r="M89" s="54"/>
      <c r="N89" s="54"/>
      <c r="O89" s="54"/>
      <c r="P89" s="54"/>
      <c r="Q89" s="54"/>
      <c r="R89" s="54"/>
      <c r="S89" s="236"/>
      <c r="T89" s="54"/>
      <c r="U89" s="54"/>
      <c r="V89" s="54"/>
      <c r="W89" s="54"/>
      <c r="X89" s="54"/>
      <c r="Z89" s="54"/>
      <c r="AA89" s="54"/>
      <c r="AB89" s="54"/>
      <c r="AC89" s="54"/>
      <c r="AD89" s="54"/>
      <c r="AE89" s="54"/>
      <c r="AF89" s="54"/>
      <c r="AG89" s="54"/>
      <c r="AH89" s="54"/>
      <c r="AI89" s="54"/>
      <c r="AJ89" s="54"/>
      <c r="AK89" s="54"/>
      <c r="AL89" s="54"/>
      <c r="AM89" s="54"/>
      <c r="AN89" s="54"/>
      <c r="AO89" s="54"/>
      <c r="AQ89" s="54"/>
      <c r="AR89" s="287" t="str">
        <f t="shared" si="7"/>
        <v/>
      </c>
      <c r="AS89" s="54"/>
      <c r="AT89" s="54"/>
      <c r="AU89" s="54"/>
      <c r="AV89" s="54"/>
    </row>
    <row r="90" spans="5:48" ht="18.95" customHeight="1">
      <c r="E90" s="54"/>
      <c r="F90" s="54"/>
      <c r="G90" s="54"/>
      <c r="H90" s="54"/>
      <c r="J90" s="54"/>
      <c r="K90" s="54"/>
      <c r="L90" s="54"/>
      <c r="M90" s="54"/>
      <c r="N90" s="54"/>
      <c r="O90" s="54"/>
      <c r="P90" s="54"/>
      <c r="Q90" s="54"/>
      <c r="R90" s="54"/>
      <c r="S90" s="236"/>
      <c r="T90" s="54"/>
      <c r="U90" s="54"/>
      <c r="V90" s="54"/>
      <c r="W90" s="54"/>
      <c r="X90" s="54"/>
      <c r="Z90" s="54"/>
      <c r="AA90" s="54"/>
      <c r="AB90" s="54"/>
      <c r="AC90" s="54"/>
      <c r="AD90" s="54"/>
      <c r="AE90" s="54"/>
      <c r="AF90" s="54"/>
      <c r="AG90" s="54"/>
      <c r="AH90" s="54"/>
      <c r="AI90" s="54"/>
      <c r="AJ90" s="54"/>
      <c r="AK90" s="54"/>
      <c r="AL90" s="54"/>
      <c r="AM90" s="54"/>
      <c r="AN90" s="54"/>
      <c r="AO90" s="54"/>
      <c r="AQ90" s="54"/>
      <c r="AR90" s="287" t="str">
        <f t="shared" si="7"/>
        <v/>
      </c>
      <c r="AS90" s="54"/>
      <c r="AT90" s="54"/>
      <c r="AU90" s="54"/>
      <c r="AV90" s="54"/>
    </row>
    <row r="91" spans="5:48" ht="18.95" customHeight="1">
      <c r="E91" s="54"/>
      <c r="F91" s="54"/>
      <c r="G91" s="54"/>
      <c r="H91" s="54"/>
      <c r="J91" s="54"/>
      <c r="K91" s="54"/>
      <c r="L91" s="54"/>
      <c r="M91" s="54"/>
      <c r="N91" s="54"/>
      <c r="O91" s="54"/>
      <c r="P91" s="54"/>
      <c r="Q91" s="54"/>
      <c r="R91" s="54"/>
      <c r="S91" s="236"/>
      <c r="T91" s="54"/>
      <c r="U91" s="54"/>
      <c r="V91" s="54"/>
      <c r="W91" s="54"/>
      <c r="X91" s="54"/>
      <c r="Z91" s="54"/>
      <c r="AA91" s="54"/>
      <c r="AB91" s="54"/>
      <c r="AC91" s="54"/>
      <c r="AD91" s="54"/>
      <c r="AE91" s="54"/>
      <c r="AF91" s="54"/>
      <c r="AG91" s="54"/>
      <c r="AH91" s="54"/>
      <c r="AI91" s="54"/>
      <c r="AJ91" s="54"/>
      <c r="AK91" s="54"/>
      <c r="AL91" s="54"/>
      <c r="AM91" s="54"/>
      <c r="AN91" s="54"/>
      <c r="AO91" s="54"/>
      <c r="AQ91" s="54"/>
      <c r="AR91" s="287" t="str">
        <f t="shared" si="7"/>
        <v/>
      </c>
      <c r="AS91" s="54"/>
      <c r="AT91" s="54"/>
      <c r="AU91" s="54"/>
      <c r="AV91" s="54"/>
    </row>
    <row r="92" spans="5:48" ht="18.95" customHeight="1">
      <c r="E92" s="54"/>
      <c r="F92" s="54"/>
      <c r="G92" s="54"/>
      <c r="H92" s="54"/>
      <c r="J92" s="54"/>
      <c r="K92" s="54"/>
      <c r="L92" s="54"/>
      <c r="M92" s="54"/>
      <c r="N92" s="54"/>
      <c r="O92" s="54"/>
      <c r="P92" s="54"/>
      <c r="Q92" s="54"/>
      <c r="R92" s="54"/>
      <c r="S92" s="236"/>
      <c r="T92" s="54"/>
      <c r="U92" s="54"/>
      <c r="V92" s="54"/>
      <c r="W92" s="54"/>
      <c r="X92" s="54"/>
      <c r="Z92" s="54"/>
      <c r="AA92" s="54"/>
      <c r="AB92" s="54"/>
      <c r="AC92" s="54"/>
      <c r="AD92" s="54"/>
      <c r="AE92" s="54"/>
      <c r="AF92" s="54"/>
      <c r="AG92" s="54"/>
      <c r="AH92" s="54"/>
      <c r="AI92" s="54"/>
      <c r="AJ92" s="54"/>
      <c r="AK92" s="54"/>
      <c r="AL92" s="54"/>
      <c r="AM92" s="54"/>
      <c r="AN92" s="54"/>
      <c r="AO92" s="54"/>
      <c r="AQ92" s="54"/>
      <c r="AR92" s="287" t="str">
        <f t="shared" si="7"/>
        <v/>
      </c>
      <c r="AS92" s="54"/>
      <c r="AT92" s="54"/>
      <c r="AU92" s="54"/>
      <c r="AV92" s="54"/>
    </row>
    <row r="93" spans="5:48" ht="18.95" customHeight="1">
      <c r="E93" s="54"/>
      <c r="F93" s="54"/>
      <c r="G93" s="54"/>
      <c r="H93" s="54"/>
      <c r="J93" s="54"/>
      <c r="K93" s="54"/>
      <c r="L93" s="54"/>
      <c r="M93" s="54"/>
      <c r="N93" s="54"/>
      <c r="O93" s="54"/>
      <c r="P93" s="54"/>
      <c r="Q93" s="54"/>
      <c r="R93" s="54"/>
      <c r="S93" s="236"/>
      <c r="T93" s="54"/>
      <c r="U93" s="54"/>
      <c r="V93" s="54"/>
      <c r="W93" s="54"/>
      <c r="X93" s="54"/>
      <c r="Z93" s="54"/>
      <c r="AA93" s="54"/>
      <c r="AB93" s="54"/>
      <c r="AC93" s="54"/>
      <c r="AD93" s="54"/>
      <c r="AE93" s="54"/>
      <c r="AF93" s="54"/>
      <c r="AG93" s="54"/>
      <c r="AH93" s="54"/>
      <c r="AI93" s="54"/>
      <c r="AJ93" s="54"/>
      <c r="AK93" s="54"/>
      <c r="AL93" s="54"/>
      <c r="AM93" s="54"/>
      <c r="AN93" s="54"/>
      <c r="AO93" s="54"/>
      <c r="AQ93" s="54"/>
      <c r="AR93" s="287" t="str">
        <f t="shared" si="7"/>
        <v/>
      </c>
      <c r="AS93" s="54"/>
      <c r="AT93" s="54"/>
      <c r="AU93" s="54"/>
      <c r="AV93" s="54"/>
    </row>
    <row r="94" spans="5:48" ht="18.95" customHeight="1">
      <c r="E94" s="54"/>
      <c r="F94" s="54"/>
      <c r="G94" s="54"/>
      <c r="H94" s="54"/>
      <c r="J94" s="54"/>
      <c r="K94" s="54"/>
      <c r="L94" s="54"/>
      <c r="M94" s="54"/>
      <c r="N94" s="54"/>
      <c r="O94" s="54"/>
      <c r="P94" s="54"/>
      <c r="Q94" s="54"/>
      <c r="R94" s="54"/>
      <c r="S94" s="236"/>
      <c r="T94" s="54"/>
      <c r="U94" s="54"/>
      <c r="V94" s="54"/>
      <c r="W94" s="54"/>
      <c r="X94" s="54"/>
      <c r="Z94" s="54"/>
      <c r="AA94" s="54"/>
      <c r="AB94" s="54"/>
      <c r="AC94" s="54"/>
      <c r="AD94" s="54"/>
      <c r="AE94" s="54"/>
      <c r="AF94" s="54"/>
      <c r="AG94" s="54"/>
      <c r="AH94" s="54"/>
      <c r="AI94" s="54"/>
      <c r="AJ94" s="54"/>
      <c r="AK94" s="54"/>
      <c r="AL94" s="54"/>
      <c r="AM94" s="54"/>
      <c r="AN94" s="54"/>
      <c r="AO94" s="54"/>
      <c r="AQ94" s="54"/>
      <c r="AR94" s="287" t="str">
        <f t="shared" si="7"/>
        <v/>
      </c>
      <c r="AS94" s="54"/>
      <c r="AT94" s="54"/>
      <c r="AU94" s="54"/>
      <c r="AV94" s="54"/>
    </row>
    <row r="95" spans="5:48" ht="18.95" customHeight="1">
      <c r="E95" s="54"/>
      <c r="F95" s="54"/>
      <c r="G95" s="54"/>
      <c r="H95" s="54"/>
      <c r="J95" s="54"/>
      <c r="K95" s="54"/>
      <c r="L95" s="54"/>
      <c r="M95" s="54"/>
      <c r="N95" s="54"/>
      <c r="O95" s="54"/>
      <c r="P95" s="54"/>
      <c r="Q95" s="54"/>
      <c r="R95" s="54"/>
      <c r="S95" s="236"/>
      <c r="T95" s="54"/>
      <c r="U95" s="54"/>
      <c r="V95" s="54"/>
      <c r="W95" s="54"/>
      <c r="X95" s="54"/>
      <c r="Z95" s="54"/>
      <c r="AA95" s="54"/>
      <c r="AB95" s="54"/>
      <c r="AC95" s="54"/>
      <c r="AD95" s="54"/>
      <c r="AE95" s="54"/>
      <c r="AF95" s="54"/>
      <c r="AG95" s="54"/>
      <c r="AH95" s="54"/>
      <c r="AI95" s="54"/>
      <c r="AJ95" s="54"/>
      <c r="AK95" s="54"/>
      <c r="AL95" s="54"/>
      <c r="AM95" s="54"/>
      <c r="AN95" s="54"/>
      <c r="AO95" s="54"/>
      <c r="AQ95" s="54"/>
      <c r="AR95" s="287" t="str">
        <f t="shared" si="7"/>
        <v/>
      </c>
      <c r="AS95" s="54"/>
      <c r="AT95" s="54"/>
      <c r="AU95" s="54"/>
      <c r="AV95" s="54"/>
    </row>
    <row r="96" spans="5:48">
      <c r="AR96" s="288" t="str">
        <f t="shared" si="7"/>
        <v/>
      </c>
    </row>
    <row r="97" spans="44:44">
      <c r="AR97" s="288" t="str">
        <f t="shared" si="7"/>
        <v/>
      </c>
    </row>
    <row r="98" spans="44:44">
      <c r="AR98" s="288" t="str">
        <f t="shared" si="7"/>
        <v/>
      </c>
    </row>
    <row r="99" spans="44:44">
      <c r="AR99" s="288" t="str">
        <f t="shared" si="7"/>
        <v/>
      </c>
    </row>
    <row r="100" spans="44:44">
      <c r="AR100" s="288" t="str">
        <f t="shared" si="7"/>
        <v/>
      </c>
    </row>
    <row r="101" spans="44:44">
      <c r="AR101" s="288" t="str">
        <f t="shared" si="7"/>
        <v/>
      </c>
    </row>
    <row r="102" spans="44:44">
      <c r="AR102" s="288" t="str">
        <f t="shared" si="7"/>
        <v/>
      </c>
    </row>
    <row r="103" spans="44:44">
      <c r="AR103" s="288" t="str">
        <f t="shared" si="7"/>
        <v/>
      </c>
    </row>
    <row r="104" spans="44:44">
      <c r="AR104" s="288" t="str">
        <f t="shared" si="7"/>
        <v/>
      </c>
    </row>
    <row r="105" spans="44:44">
      <c r="AR105" s="288" t="str">
        <f t="shared" si="7"/>
        <v/>
      </c>
    </row>
    <row r="106" spans="44:44">
      <c r="AR106" s="288" t="str">
        <f t="shared" si="7"/>
        <v/>
      </c>
    </row>
    <row r="107" spans="44:44">
      <c r="AR107" s="288" t="str">
        <f t="shared" si="7"/>
        <v/>
      </c>
    </row>
    <row r="108" spans="44:44">
      <c r="AR108" s="288" t="str">
        <f t="shared" si="7"/>
        <v/>
      </c>
    </row>
    <row r="109" spans="44:44">
      <c r="AR109" s="288" t="str">
        <f t="shared" si="7"/>
        <v/>
      </c>
    </row>
    <row r="110" spans="44:44">
      <c r="AR110" s="288" t="str">
        <f t="shared" si="7"/>
        <v/>
      </c>
    </row>
    <row r="111" spans="44:44">
      <c r="AR111" s="288" t="str">
        <f t="shared" si="7"/>
        <v/>
      </c>
    </row>
    <row r="112" spans="44:44">
      <c r="AR112" s="288" t="str">
        <f t="shared" si="7"/>
        <v/>
      </c>
    </row>
    <row r="113" spans="44:44">
      <c r="AR113" s="288" t="str">
        <f t="shared" si="7"/>
        <v/>
      </c>
    </row>
    <row r="114" spans="44:44">
      <c r="AR114" s="288" t="str">
        <f t="shared" si="7"/>
        <v/>
      </c>
    </row>
    <row r="115" spans="44:44">
      <c r="AR115" s="288" t="str">
        <f t="shared" si="7"/>
        <v/>
      </c>
    </row>
    <row r="116" spans="44:44">
      <c r="AR116" s="288" t="str">
        <f t="shared" ref="AR116:AR127" si="8">IF(OR(AQ116="a",AQ116="b",AQ116="c"),MIN(I116,Y116),IF(AH116="d",SUM(J116,Z116),IF(AQ116="e",I116+Y116,IF(AP116="f","Draw",""))))</f>
        <v/>
      </c>
    </row>
    <row r="117" spans="44:44">
      <c r="AR117" s="288" t="str">
        <f t="shared" si="8"/>
        <v/>
      </c>
    </row>
    <row r="118" spans="44:44">
      <c r="AR118" s="288" t="str">
        <f t="shared" si="8"/>
        <v/>
      </c>
    </row>
    <row r="119" spans="44:44">
      <c r="AR119" s="288" t="str">
        <f t="shared" si="8"/>
        <v/>
      </c>
    </row>
    <row r="120" spans="44:44">
      <c r="AR120" s="288" t="str">
        <f t="shared" si="8"/>
        <v/>
      </c>
    </row>
    <row r="121" spans="44:44">
      <c r="AR121" s="288" t="str">
        <f t="shared" si="8"/>
        <v/>
      </c>
    </row>
    <row r="122" spans="44:44">
      <c r="AR122" s="288" t="str">
        <f t="shared" si="8"/>
        <v/>
      </c>
    </row>
    <row r="123" spans="44:44">
      <c r="AR123" s="288" t="str">
        <f t="shared" si="8"/>
        <v/>
      </c>
    </row>
    <row r="124" spans="44:44">
      <c r="AR124" s="288" t="str">
        <f t="shared" si="8"/>
        <v/>
      </c>
    </row>
    <row r="125" spans="44:44">
      <c r="AR125" s="288" t="str">
        <f t="shared" si="8"/>
        <v/>
      </c>
    </row>
    <row r="126" spans="44:44">
      <c r="AR126" s="288" t="str">
        <f t="shared" si="8"/>
        <v/>
      </c>
    </row>
    <row r="127" spans="44:44">
      <c r="AR127" s="288" t="str">
        <f t="shared" si="8"/>
        <v/>
      </c>
    </row>
  </sheetData>
  <mergeCells count="2">
    <mergeCell ref="B6:J6"/>
    <mergeCell ref="R6:Z6"/>
  </mergeCells>
  <phoneticPr fontId="0" type="noConversion"/>
  <conditionalFormatting sqref="AA9:AG45 I8:R45 Y8:Z45">
    <cfRule type="expression" dxfId="248" priority="16" stopIfTrue="1">
      <formula>$AQ8="n"</formula>
    </cfRule>
  </conditionalFormatting>
  <conditionalFormatting sqref="AU8:AU45">
    <cfRule type="expression" dxfId="247" priority="17" stopIfTrue="1">
      <formula>AND(AU8="QD",AP8="MDO")</formula>
    </cfRule>
  </conditionalFormatting>
  <conditionalFormatting sqref="AP8:AP45">
    <cfRule type="expression" dxfId="246" priority="18" stopIfTrue="1">
      <formula>AND($AP8="MDO",$AU8="QD")</formula>
    </cfRule>
  </conditionalFormatting>
  <conditionalFormatting sqref="Y10:Z14 AA8:AG14 I12:J14 I10:J10 K10:Q14">
    <cfRule type="expression" dxfId="245" priority="15" stopIfTrue="1">
      <formula>$AQ8="n"</formula>
    </cfRule>
  </conditionalFormatting>
  <conditionalFormatting sqref="AP8:AP14">
    <cfRule type="expression" dxfId="244" priority="14" stopIfTrue="1">
      <formula>AND($AP8="MDO",$AU8="QD")</formula>
    </cfRule>
  </conditionalFormatting>
  <conditionalFormatting sqref="Y10:Z14 AA8:AG14 I10:R14">
    <cfRule type="expression" dxfId="243" priority="13" stopIfTrue="1">
      <formula>$AQ8="n"</formula>
    </cfRule>
  </conditionalFormatting>
  <conditionalFormatting sqref="AP8:AP14">
    <cfRule type="expression" dxfId="242" priority="12" stopIfTrue="1">
      <formula>AND($AP8="MDO",$AU8="QD")</formula>
    </cfRule>
  </conditionalFormatting>
  <conditionalFormatting sqref="Y10:Z14 AA8:AG14 I10:R14">
    <cfRule type="expression" dxfId="241" priority="11" stopIfTrue="1">
      <formula>$AQ8="n"</formula>
    </cfRule>
  </conditionalFormatting>
  <conditionalFormatting sqref="AP8:AP14">
    <cfRule type="expression" dxfId="240" priority="10" stopIfTrue="1">
      <formula>AND($AP8="MDO",$AU8="QD")</formula>
    </cfRule>
  </conditionalFormatting>
  <conditionalFormatting sqref="Y10:Z45 AA8:AG45 I10:R45">
    <cfRule type="expression" dxfId="239" priority="9" stopIfTrue="1">
      <formula>$AQ8="n"</formula>
    </cfRule>
  </conditionalFormatting>
  <conditionalFormatting sqref="AU8:AU45">
    <cfRule type="expression" dxfId="238" priority="8" stopIfTrue="1">
      <formula>AND(AU8="QD",AP8="MDO")</formula>
    </cfRule>
  </conditionalFormatting>
  <conditionalFormatting sqref="AP8:AP45">
    <cfRule type="expression" dxfId="237" priority="7" stopIfTrue="1">
      <formula>AND($AP8="MDO",$AU8="QD")</formula>
    </cfRule>
  </conditionalFormatting>
  <conditionalFormatting sqref="Y10:Z14 AA8:AG14 I12:J14 I10:J10 K10:Q14">
    <cfRule type="expression" dxfId="236" priority="6" stopIfTrue="1">
      <formula>$AQ8="n"</formula>
    </cfRule>
  </conditionalFormatting>
  <conditionalFormatting sqref="AP8:AP14">
    <cfRule type="expression" dxfId="235" priority="5" stopIfTrue="1">
      <formula>AND($AP8="MDO",$AU8="QD")</formula>
    </cfRule>
  </conditionalFormatting>
  <conditionalFormatting sqref="Y10:Z14 AA8:AG14 I10:R14">
    <cfRule type="expression" dxfId="234" priority="4" stopIfTrue="1">
      <formula>$AQ8="n"</formula>
    </cfRule>
  </conditionalFormatting>
  <conditionalFormatting sqref="AP8:AP14">
    <cfRule type="expression" dxfId="233" priority="3" stopIfTrue="1">
      <formula>AND($AP8="MDO",$AU8="QD")</formula>
    </cfRule>
  </conditionalFormatting>
  <conditionalFormatting sqref="Y10:Z14 AA8:AG14 I10:R14">
    <cfRule type="expression" dxfId="232" priority="2" stopIfTrue="1">
      <formula>$AQ8="n"</formula>
    </cfRule>
  </conditionalFormatting>
  <conditionalFormatting sqref="AP8:AP14">
    <cfRule type="expression" dxfId="231" priority="1" stopIfTrue="1">
      <formula>AND($AP8="MDO",$AU8="QD")</formula>
    </cfRule>
  </conditionalFormatting>
  <printOptions horizontalCentered="1"/>
  <pageMargins left="0.35" right="0.35" top="0.39" bottom="0.39" header="0" footer="0"/>
  <pageSetup paperSize="9" orientation="landscape" horizontalDpi="200" verticalDpi="200" r:id="rId1"/>
  <headerFooter alignWithMargins="0"/>
  <rowBreaks count="2" manualBreakCount="2">
    <brk id="27" max="65535" man="1"/>
    <brk id="47" max="65535" man="1"/>
  </rowBreaks>
  <drawing r:id="rId2"/>
  <legacyDrawing r:id="rId3"/>
</worksheet>
</file>

<file path=xl/worksheets/sheet21.xml><?xml version="1.0" encoding="utf-8"?>
<worksheet xmlns="http://schemas.openxmlformats.org/spreadsheetml/2006/main" xmlns:r="http://schemas.openxmlformats.org/officeDocument/2006/relationships">
  <sheetPr codeName="Sheet56">
    <pageSetUpPr fitToPage="1"/>
  </sheetPr>
  <dimension ref="A1:CA81"/>
  <sheetViews>
    <sheetView showGridLines="0" showZeros="0" zoomScale="86" zoomScaleNormal="86" workbookViewId="0">
      <selection activeCell="S10" sqref="S10"/>
    </sheetView>
  </sheetViews>
  <sheetFormatPr defaultRowHeight="12.75"/>
  <cols>
    <col min="1" max="1" width="3.85546875" customWidth="1"/>
    <col min="2" max="2" width="8.140625" customWidth="1"/>
    <col min="3" max="3" width="19.140625" customWidth="1"/>
    <col min="4" max="4" width="17.140625" customWidth="1"/>
    <col min="5" max="5" width="8.28515625" style="40" customWidth="1"/>
    <col min="6" max="8" width="3" style="40" hidden="1" customWidth="1"/>
    <col min="9" max="9" width="6.7109375" style="40" customWidth="1"/>
    <col min="10" max="10" width="6.5703125" style="40" customWidth="1"/>
    <col min="11" max="17" width="6.42578125" style="40" hidden="1" customWidth="1"/>
    <col min="18" max="18" width="6.85546875" style="40" customWidth="1"/>
    <col min="19" max="19" width="19.140625" style="58" customWidth="1"/>
    <col min="20" max="20" width="17.140625" style="40" customWidth="1"/>
    <col min="21" max="21" width="8.28515625" style="40" customWidth="1"/>
    <col min="22" max="22" width="7" style="40" hidden="1" customWidth="1"/>
    <col min="23" max="24" width="4.42578125" style="40" hidden="1" customWidth="1"/>
    <col min="25" max="25" width="6.7109375" style="40" customWidth="1"/>
    <col min="26" max="26" width="6.5703125" style="40" customWidth="1"/>
    <col min="27" max="27" width="5.7109375" style="40" hidden="1" customWidth="1"/>
    <col min="28" max="28" width="4.140625" style="40" hidden="1" customWidth="1"/>
    <col min="29" max="29" width="4.85546875" style="40" hidden="1" customWidth="1"/>
    <col min="30" max="30" width="3.7109375" style="40" hidden="1" customWidth="1"/>
    <col min="31" max="31" width="4.42578125" style="40" hidden="1" customWidth="1"/>
    <col min="32" max="32" width="5.28515625" style="40" hidden="1" customWidth="1"/>
    <col min="33" max="33" width="4.140625" style="40" hidden="1" customWidth="1"/>
    <col min="34" max="34" width="5.140625" style="40" hidden="1" customWidth="1"/>
    <col min="35" max="35" width="4.140625" style="40" hidden="1" customWidth="1"/>
    <col min="36" max="36" width="4" style="40" hidden="1" customWidth="1"/>
    <col min="37" max="37" width="5" style="40" hidden="1" customWidth="1"/>
    <col min="38" max="38" width="4.85546875" style="40" hidden="1" customWidth="1"/>
    <col min="39" max="39" width="4.140625" style="40" hidden="1" customWidth="1"/>
    <col min="40" max="40" width="4.28515625" style="40" hidden="1" customWidth="1"/>
    <col min="41" max="42" width="5" style="40" hidden="1" customWidth="1"/>
    <col min="43" max="43" width="7.5703125" style="40" customWidth="1"/>
    <col min="44" max="44" width="7.140625" style="40" customWidth="1"/>
    <col min="45" max="45" width="9.42578125" style="40" hidden="1" customWidth="1"/>
    <col min="46" max="46" width="4.140625" style="40" hidden="1" customWidth="1"/>
    <col min="47" max="47" width="5.42578125" style="40" hidden="1" customWidth="1"/>
    <col min="48" max="49" width="6.5703125" style="40" customWidth="1"/>
    <col min="50" max="50" width="3" style="40" hidden="1" customWidth="1"/>
    <col min="51" max="51" width="2.7109375" style="40" hidden="1" customWidth="1"/>
    <col min="52" max="52" width="2.85546875" style="40" hidden="1" customWidth="1"/>
    <col min="53" max="53" width="4.42578125" style="40" hidden="1" customWidth="1"/>
    <col min="54" max="54" width="3.28515625" style="40" hidden="1" customWidth="1"/>
    <col min="55" max="55" width="4.85546875" style="40" hidden="1" customWidth="1"/>
    <col min="56" max="56" width="3.140625" style="40" hidden="1" customWidth="1"/>
    <col min="57" max="57" width="2.7109375" style="40" hidden="1" customWidth="1"/>
    <col min="58" max="58" width="3.28515625" style="40" hidden="1" customWidth="1"/>
    <col min="59" max="59" width="3.85546875" style="40" hidden="1" customWidth="1"/>
    <col min="60" max="60" width="3.140625" style="40" hidden="1" customWidth="1"/>
    <col min="61" max="61" width="3.85546875" style="40" hidden="1" customWidth="1"/>
    <col min="62" max="62" width="3" style="40" hidden="1" customWidth="1"/>
    <col min="63" max="64" width="3.28515625" style="40" hidden="1" customWidth="1"/>
    <col min="65" max="65" width="3.140625" style="40" hidden="1" customWidth="1"/>
    <col min="66" max="66" width="2.85546875" style="40" hidden="1" customWidth="1"/>
    <col min="67" max="67" width="7.5703125" style="40" hidden="1" customWidth="1"/>
    <col min="68" max="68" width="3.85546875" style="601" hidden="1" customWidth="1"/>
    <col min="69" max="69" width="2.42578125" style="583" hidden="1" customWidth="1"/>
    <col min="70" max="70" width="3" style="583" hidden="1" customWidth="1"/>
    <col min="71" max="71" width="4.140625" style="601" hidden="1" customWidth="1"/>
    <col min="72" max="72" width="3.7109375" customWidth="1"/>
  </cols>
  <sheetData>
    <row r="1" spans="1:79" ht="26.25">
      <c r="A1" s="49">
        <f>'vnos podatkov'!$A$6</f>
        <v>0</v>
      </c>
      <c r="B1" s="49"/>
      <c r="C1" s="50"/>
      <c r="D1" s="50"/>
      <c r="E1" s="51"/>
      <c r="F1" s="51"/>
      <c r="G1" s="51"/>
      <c r="H1" s="51"/>
      <c r="I1" s="51"/>
      <c r="J1" s="365"/>
      <c r="K1" s="365"/>
      <c r="L1" s="365"/>
      <c r="M1" s="365"/>
      <c r="N1" s="365"/>
      <c r="O1" s="365"/>
      <c r="P1" s="365"/>
      <c r="Q1" s="365"/>
      <c r="R1" s="365"/>
      <c r="S1" s="367" t="s">
        <v>391</v>
      </c>
      <c r="T1" s="51"/>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237"/>
      <c r="BB1" s="237"/>
      <c r="BC1" s="52"/>
      <c r="BD1" s="52"/>
      <c r="BE1" s="52"/>
      <c r="BF1" s="52"/>
      <c r="BG1" s="52"/>
      <c r="BH1" s="52"/>
      <c r="BI1" s="52"/>
      <c r="BJ1" s="52"/>
      <c r="BK1" s="52"/>
      <c r="BL1" s="237"/>
      <c r="BM1" s="237"/>
      <c r="BN1" s="52"/>
      <c r="BO1" s="52"/>
      <c r="BP1" s="582"/>
      <c r="BS1" s="584"/>
    </row>
    <row r="2" spans="1:79" ht="15" thickBot="1">
      <c r="A2" s="941">
        <f>'vnos podatkov'!$A$8</f>
        <v>0</v>
      </c>
      <c r="B2" s="53">
        <f>'vnos podatkov'!$B$8</f>
        <v>0</v>
      </c>
      <c r="C2" s="895">
        <f>'vnos podatkov'!$C$8</f>
        <v>0</v>
      </c>
      <c r="D2" s="46"/>
      <c r="E2" s="657"/>
      <c r="F2" s="221"/>
      <c r="G2" s="221"/>
      <c r="H2" s="221"/>
      <c r="I2" s="221"/>
      <c r="J2" s="655"/>
      <c r="K2" s="221"/>
      <c r="L2" s="221"/>
      <c r="M2" s="221"/>
      <c r="N2" s="221"/>
      <c r="O2" s="221"/>
      <c r="P2" s="221"/>
      <c r="Q2" s="221"/>
      <c r="R2" s="221"/>
      <c r="S2" s="222" t="s">
        <v>206</v>
      </c>
      <c r="T2" s="222"/>
      <c r="U2" s="59"/>
      <c r="V2" s="59"/>
      <c r="W2" s="59"/>
      <c r="X2" s="59"/>
      <c r="Y2" s="59"/>
      <c r="Z2" s="59"/>
      <c r="AA2" s="59"/>
      <c r="AB2" s="59"/>
      <c r="AC2" s="59"/>
      <c r="AD2" s="59"/>
      <c r="AE2" s="59"/>
      <c r="AF2" s="59"/>
      <c r="AG2" s="59"/>
      <c r="AH2" s="59"/>
      <c r="AI2" s="59"/>
      <c r="AJ2" s="59"/>
      <c r="AK2" s="59"/>
      <c r="AL2" s="59"/>
      <c r="AM2" s="59"/>
      <c r="AN2" s="59"/>
      <c r="AO2" s="59"/>
      <c r="AP2" s="59"/>
      <c r="AQ2" s="45"/>
      <c r="AR2" s="59"/>
      <c r="AS2" s="59"/>
      <c r="AT2" s="59"/>
      <c r="AU2" s="59"/>
      <c r="AV2" s="59"/>
      <c r="AW2" s="59"/>
      <c r="AX2" s="59"/>
      <c r="AY2" s="59"/>
      <c r="AZ2" s="59"/>
      <c r="BA2" s="59"/>
      <c r="BB2" s="59"/>
      <c r="BC2" s="59"/>
      <c r="BD2" s="59"/>
      <c r="BE2" s="59"/>
      <c r="BF2" s="59"/>
      <c r="BG2" s="59"/>
      <c r="BH2" s="59"/>
      <c r="BI2" s="59"/>
      <c r="BJ2" s="45"/>
      <c r="BK2" s="45"/>
      <c r="BL2" s="45"/>
      <c r="BM2" s="45"/>
      <c r="BN2" s="45"/>
      <c r="BO2" s="359"/>
      <c r="BP2" s="585"/>
      <c r="BS2" s="586"/>
    </row>
    <row r="3" spans="1:79" s="2" customFormat="1" ht="13.5" thickBot="1">
      <c r="A3" s="656" t="s">
        <v>121</v>
      </c>
      <c r="B3" s="653"/>
      <c r="C3" s="653"/>
      <c r="D3" s="653"/>
      <c r="E3" s="658"/>
      <c r="F3" s="19"/>
      <c r="G3" s="19"/>
      <c r="H3" s="19"/>
      <c r="I3" s="19"/>
      <c r="J3" s="19"/>
      <c r="K3" s="19"/>
      <c r="L3" s="19"/>
      <c r="M3" s="19"/>
      <c r="N3" s="19"/>
      <c r="O3" s="19"/>
      <c r="P3" s="19"/>
      <c r="Q3" s="19"/>
      <c r="R3" s="19"/>
      <c r="S3" s="80"/>
      <c r="T3" s="19"/>
      <c r="U3" s="26"/>
      <c r="V3" s="26"/>
      <c r="W3" s="26"/>
      <c r="X3" s="26"/>
      <c r="Y3" s="26"/>
      <c r="Z3" s="26"/>
      <c r="AA3" s="26"/>
      <c r="AB3" s="26"/>
      <c r="AC3" s="26"/>
      <c r="AD3" s="26"/>
      <c r="AE3" s="26"/>
      <c r="AF3" s="26"/>
      <c r="AG3" s="26"/>
      <c r="AH3" s="26"/>
      <c r="AI3" s="26"/>
      <c r="AJ3" s="26"/>
      <c r="AK3" s="26"/>
      <c r="AL3" s="26"/>
      <c r="AM3" s="26"/>
      <c r="AN3" s="26"/>
      <c r="AO3" s="26"/>
      <c r="AP3" s="26"/>
      <c r="AQ3" s="1047" t="s">
        <v>122</v>
      </c>
      <c r="AR3" s="385"/>
      <c r="AS3" s="1060"/>
      <c r="AT3" s="1060"/>
      <c r="AU3" s="1060"/>
      <c r="AV3" s="1060"/>
      <c r="AW3" s="1049"/>
      <c r="AX3" s="19"/>
      <c r="AY3" s="19"/>
      <c r="AZ3" s="19"/>
      <c r="BA3" s="97"/>
      <c r="BB3" s="97"/>
      <c r="BC3" s="19"/>
      <c r="BD3" s="19"/>
      <c r="BE3" s="19"/>
      <c r="BF3" s="19"/>
      <c r="BG3" s="19"/>
      <c r="BH3" s="19"/>
      <c r="BI3" s="19"/>
      <c r="BJ3" s="26"/>
      <c r="BK3" s="26"/>
      <c r="BL3" s="69" t="s">
        <v>160</v>
      </c>
      <c r="BM3" s="70"/>
      <c r="BN3" s="238" t="s">
        <v>181</v>
      </c>
      <c r="BO3" s="358"/>
      <c r="BP3" s="602"/>
      <c r="BQ3" s="587"/>
      <c r="BR3" s="587"/>
      <c r="BS3" s="588"/>
      <c r="BT3" s="394"/>
    </row>
    <row r="4" spans="1:79" s="2" customFormat="1">
      <c r="A4" s="42" t="s">
        <v>388</v>
      </c>
      <c r="B4" s="42"/>
      <c r="C4" s="153" t="s">
        <v>68</v>
      </c>
      <c r="D4" s="153" t="s">
        <v>76</v>
      </c>
      <c r="E4" s="41"/>
      <c r="F4" s="41"/>
      <c r="G4" s="41"/>
      <c r="H4" s="41"/>
      <c r="I4" s="41"/>
      <c r="J4" s="41"/>
      <c r="K4" s="41"/>
      <c r="L4" s="41"/>
      <c r="M4" s="41"/>
      <c r="N4" s="41"/>
      <c r="O4" s="41"/>
      <c r="P4" s="41"/>
      <c r="Q4" s="41"/>
      <c r="R4" s="41"/>
      <c r="S4" s="153" t="s">
        <v>123</v>
      </c>
      <c r="T4" s="41" t="s">
        <v>83</v>
      </c>
      <c r="U4" s="43"/>
      <c r="V4" s="43"/>
      <c r="W4" s="43"/>
      <c r="X4" s="43"/>
      <c r="Y4" s="43"/>
      <c r="Z4" s="43" t="s">
        <v>69</v>
      </c>
      <c r="AA4" s="43"/>
      <c r="AB4" s="43"/>
      <c r="AC4" s="43"/>
      <c r="AD4" s="43"/>
      <c r="AE4" s="43"/>
      <c r="AF4" s="43"/>
      <c r="AG4" s="43"/>
      <c r="AH4" s="43"/>
      <c r="AI4" s="43"/>
      <c r="AJ4" s="43"/>
      <c r="AK4" s="43"/>
      <c r="AL4" s="43"/>
      <c r="AM4" s="43"/>
      <c r="AN4" s="43"/>
      <c r="AO4" s="43"/>
      <c r="AP4" s="43"/>
      <c r="AQ4" s="1061"/>
      <c r="AR4" s="623"/>
      <c r="AS4" s="623"/>
      <c r="AT4" s="623"/>
      <c r="AU4" s="623"/>
      <c r="AV4" s="623"/>
      <c r="AW4" s="1062"/>
      <c r="AX4" s="43"/>
      <c r="AY4" s="43"/>
      <c r="AZ4" s="43"/>
      <c r="BA4" s="239"/>
      <c r="BB4" s="239"/>
      <c r="BC4" s="43"/>
      <c r="BD4" s="43"/>
      <c r="BE4" s="43"/>
      <c r="BF4" s="43"/>
      <c r="BG4" s="43"/>
      <c r="BH4" s="43"/>
      <c r="BI4" s="43"/>
      <c r="BJ4" s="43"/>
      <c r="BK4" s="43"/>
      <c r="BL4" s="226"/>
      <c r="BM4" s="86"/>
      <c r="BN4" s="240"/>
      <c r="BO4" s="43" t="s">
        <v>69</v>
      </c>
      <c r="BP4" s="602"/>
      <c r="BQ4" s="587"/>
      <c r="BR4" s="587"/>
      <c r="BS4" s="589"/>
      <c r="BT4" s="394"/>
    </row>
    <row r="5" spans="1:79" s="2" customFormat="1" ht="13.5" thickBot="1">
      <c r="A5" s="942">
        <f>'vnos podatkov'!$D$8</f>
        <v>0</v>
      </c>
      <c r="B5" s="942"/>
      <c r="C5" s="1011">
        <f>'vnos podatkov'!$A$10</f>
        <v>0</v>
      </c>
      <c r="D5" s="388">
        <f>'vnos podatkov'!$C$10</f>
        <v>0</v>
      </c>
      <c r="E5" s="384"/>
      <c r="F5" s="384"/>
      <c r="G5" s="384"/>
      <c r="H5" s="384"/>
      <c r="I5" s="384"/>
      <c r="J5" s="384"/>
      <c r="K5" s="384"/>
      <c r="L5" s="384"/>
      <c r="M5" s="384"/>
      <c r="N5" s="384"/>
      <c r="O5" s="384"/>
      <c r="P5" s="384"/>
      <c r="Q5" s="384"/>
      <c r="R5" s="1069"/>
      <c r="S5" s="1068" t="s">
        <v>3</v>
      </c>
      <c r="T5" s="390">
        <f>'vnos podatkov'!$B$10</f>
        <v>0</v>
      </c>
      <c r="U5" s="382"/>
      <c r="V5" s="382"/>
      <c r="W5" s="382"/>
      <c r="X5" s="382"/>
      <c r="Y5" s="382"/>
      <c r="Z5" s="382">
        <f>'vnos podatkov'!$E$10</f>
        <v>0</v>
      </c>
      <c r="AA5" s="382"/>
      <c r="AB5" s="382"/>
      <c r="AC5" s="382"/>
      <c r="AD5" s="382"/>
      <c r="AE5" s="382"/>
      <c r="AF5" s="382"/>
      <c r="AG5" s="382"/>
      <c r="AH5" s="382"/>
      <c r="AI5" s="382"/>
      <c r="AJ5" s="382"/>
      <c r="AK5" s="382"/>
      <c r="AL5" s="382"/>
      <c r="AM5" s="382"/>
      <c r="AN5" s="382"/>
      <c r="AO5" s="382"/>
      <c r="AP5" s="382"/>
      <c r="AQ5" s="1054"/>
      <c r="AR5" s="1056"/>
      <c r="AS5" s="1056"/>
      <c r="AT5" s="1056"/>
      <c r="AU5" s="1056"/>
      <c r="AV5" s="1056"/>
      <c r="AW5" s="1063"/>
      <c r="AX5" s="48"/>
      <c r="AY5" s="48"/>
      <c r="AZ5" s="48"/>
      <c r="BA5" s="48"/>
      <c r="BB5" s="48"/>
      <c r="BC5" s="48"/>
      <c r="BD5" s="48"/>
      <c r="BE5" s="48"/>
      <c r="BF5" s="48"/>
      <c r="BG5" s="48"/>
      <c r="BH5" s="48"/>
      <c r="BI5" s="48"/>
      <c r="BJ5" s="48"/>
      <c r="BK5" s="48"/>
      <c r="BL5" s="227"/>
      <c r="BM5" s="48"/>
      <c r="BN5" s="87"/>
      <c r="BO5" s="610">
        <f>'vnos podatkov'!$E$10</f>
        <v>0</v>
      </c>
      <c r="BP5" s="603"/>
      <c r="BQ5" s="587"/>
      <c r="BR5" s="587"/>
      <c r="BS5" s="590"/>
      <c r="BT5" s="394"/>
    </row>
    <row r="6" spans="1:79" s="228" customFormat="1" ht="12" customHeight="1">
      <c r="A6" s="1036"/>
      <c r="B6" s="1688" t="s">
        <v>389</v>
      </c>
      <c r="C6" s="1689"/>
      <c r="D6" s="1689"/>
      <c r="E6" s="1689"/>
      <c r="F6" s="1689"/>
      <c r="G6" s="1689"/>
      <c r="H6" s="1689"/>
      <c r="I6" s="1689"/>
      <c r="J6" s="1690"/>
      <c r="K6" s="1037"/>
      <c r="L6" s="1037"/>
      <c r="M6" s="1037"/>
      <c r="N6" s="1037"/>
      <c r="O6" s="1037"/>
      <c r="P6" s="1037"/>
      <c r="Q6" s="1037"/>
      <c r="R6" s="1688" t="s">
        <v>392</v>
      </c>
      <c r="S6" s="1689"/>
      <c r="T6" s="1689"/>
      <c r="U6" s="1689"/>
      <c r="V6" s="1689"/>
      <c r="W6" s="1689"/>
      <c r="X6" s="1689"/>
      <c r="Y6" s="1689"/>
      <c r="Z6" s="1690"/>
      <c r="AA6" s="1037"/>
      <c r="AB6" s="1037"/>
      <c r="AC6" s="1037"/>
      <c r="AD6" s="1037"/>
      <c r="AE6" s="1037"/>
      <c r="AF6" s="1037"/>
      <c r="AG6" s="1037"/>
      <c r="AH6" s="1037"/>
      <c r="AI6" s="1037"/>
      <c r="AJ6" s="1037"/>
      <c r="AK6" s="1037"/>
      <c r="AL6" s="1037"/>
      <c r="AM6" s="1037"/>
      <c r="AN6" s="1037"/>
      <c r="AO6" s="1037"/>
      <c r="AP6" s="1037"/>
      <c r="AQ6" s="1689" t="s">
        <v>180</v>
      </c>
      <c r="AR6" s="1691"/>
      <c r="AS6" s="1691"/>
      <c r="AT6" s="1691"/>
      <c r="AU6" s="1691"/>
      <c r="AV6" s="1691"/>
      <c r="AW6" s="1692"/>
      <c r="AX6" s="548"/>
      <c r="AY6" s="548"/>
      <c r="AZ6" s="548"/>
      <c r="BA6" s="564"/>
      <c r="BB6" s="564"/>
      <c r="BC6" s="548"/>
      <c r="BD6" s="548"/>
      <c r="BE6" s="548"/>
      <c r="BF6" s="548"/>
      <c r="BG6" s="548"/>
      <c r="BH6" s="548"/>
      <c r="BI6" s="548"/>
      <c r="BJ6" s="548" t="s">
        <v>180</v>
      </c>
      <c r="BK6" s="548"/>
      <c r="BL6" s="548"/>
      <c r="BM6" s="548"/>
      <c r="BN6" s="548"/>
      <c r="BO6" s="548"/>
      <c r="BP6" s="604" t="s">
        <v>161</v>
      </c>
      <c r="BQ6" s="591"/>
      <c r="BR6" s="591"/>
      <c r="BS6" s="592"/>
      <c r="BT6" s="607"/>
    </row>
    <row r="7" spans="1:79" ht="39.75" customHeight="1" thickBot="1">
      <c r="A7" s="1040" t="s">
        <v>80</v>
      </c>
      <c r="B7" s="1041" t="s">
        <v>126</v>
      </c>
      <c r="C7" s="1041" t="s">
        <v>71</v>
      </c>
      <c r="D7" s="1041" t="s">
        <v>72</v>
      </c>
      <c r="E7" s="1041" t="s">
        <v>76</v>
      </c>
      <c r="F7" s="1041"/>
      <c r="G7" s="1041"/>
      <c r="H7" s="1041"/>
      <c r="I7" s="1041" t="s">
        <v>426</v>
      </c>
      <c r="J7" s="1042" t="s">
        <v>345</v>
      </c>
      <c r="K7" s="1042"/>
      <c r="L7" s="1042"/>
      <c r="M7" s="1042"/>
      <c r="N7" s="1042"/>
      <c r="O7" s="1042"/>
      <c r="P7" s="1042"/>
      <c r="Q7" s="1067"/>
      <c r="R7" s="1065" t="s">
        <v>126</v>
      </c>
      <c r="S7" s="1041" t="s">
        <v>71</v>
      </c>
      <c r="T7" s="1064" t="s">
        <v>72</v>
      </c>
      <c r="U7" s="1040" t="s">
        <v>76</v>
      </c>
      <c r="V7" s="1064"/>
      <c r="W7" s="1064"/>
      <c r="X7" s="1064"/>
      <c r="Y7" s="1040" t="s">
        <v>427</v>
      </c>
      <c r="Z7" s="1042" t="s">
        <v>345</v>
      </c>
      <c r="AA7" s="1064"/>
      <c r="AB7" s="1064"/>
      <c r="AC7" s="1064"/>
      <c r="AD7" s="1064"/>
      <c r="AE7" s="1064"/>
      <c r="AF7" s="1064"/>
      <c r="AG7" s="1064"/>
      <c r="AH7" s="1064"/>
      <c r="AI7" s="1064"/>
      <c r="AJ7" s="1064"/>
      <c r="AK7" s="1064"/>
      <c r="AL7" s="1064"/>
      <c r="AM7" s="1064"/>
      <c r="AN7" s="1064"/>
      <c r="AO7" s="1064"/>
      <c r="AP7" s="1064"/>
      <c r="AQ7" s="1041" t="s">
        <v>204</v>
      </c>
      <c r="AR7" s="1065" t="s">
        <v>425</v>
      </c>
      <c r="AS7" s="1066" t="s">
        <v>178</v>
      </c>
      <c r="AT7" s="1067"/>
      <c r="AU7" s="1065" t="s">
        <v>207</v>
      </c>
      <c r="AV7" s="1065" t="s">
        <v>456</v>
      </c>
      <c r="AW7" s="1065" t="s">
        <v>415</v>
      </c>
      <c r="AX7" s="392"/>
      <c r="AY7" s="392"/>
      <c r="AZ7" s="392"/>
      <c r="BA7" s="241"/>
      <c r="BB7" s="241"/>
      <c r="BC7" s="229" t="s">
        <v>162</v>
      </c>
      <c r="BD7" s="546"/>
      <c r="BE7" s="546"/>
      <c r="BF7" s="546"/>
      <c r="BG7" s="546"/>
      <c r="BH7" s="546"/>
      <c r="BI7" s="546"/>
      <c r="BJ7" s="291" t="s">
        <v>204</v>
      </c>
      <c r="BK7" s="545" t="s">
        <v>163</v>
      </c>
      <c r="BL7" s="78" t="s">
        <v>164</v>
      </c>
      <c r="BM7" s="78" t="s">
        <v>165</v>
      </c>
      <c r="BN7" s="78" t="s">
        <v>166</v>
      </c>
      <c r="BO7" s="581" t="s">
        <v>207</v>
      </c>
      <c r="BP7" s="605" t="s">
        <v>167</v>
      </c>
      <c r="BQ7" s="593" t="s">
        <v>169</v>
      </c>
      <c r="BR7" s="593" t="s">
        <v>170</v>
      </c>
      <c r="BS7" s="594" t="s">
        <v>168</v>
      </c>
      <c r="BT7" s="608"/>
    </row>
    <row r="8" spans="1:79" s="11" customFormat="1" ht="18.95" customHeight="1">
      <c r="A8" s="1534">
        <v>1</v>
      </c>
      <c r="B8" s="1561"/>
      <c r="C8" s="1562"/>
      <c r="D8" s="1562"/>
      <c r="E8" s="1563"/>
      <c r="F8" s="1564"/>
      <c r="G8" s="1564"/>
      <c r="H8" s="1564"/>
      <c r="I8" s="1565"/>
      <c r="J8" s="1566"/>
      <c r="K8" s="1566"/>
      <c r="L8" s="1566"/>
      <c r="M8" s="1566"/>
      <c r="N8" s="1566"/>
      <c r="O8" s="1567"/>
      <c r="P8" s="1567"/>
      <c r="Q8" s="559"/>
      <c r="R8" s="1572"/>
      <c r="S8" s="1573"/>
      <c r="T8" s="1573"/>
      <c r="U8" s="1574"/>
      <c r="V8" s="1577"/>
      <c r="W8" s="1577"/>
      <c r="X8" s="1577"/>
      <c r="Y8" s="1569"/>
      <c r="Z8" s="1566"/>
      <c r="AA8" s="1469"/>
      <c r="AB8" s="1469"/>
      <c r="AC8" s="1469"/>
      <c r="AD8" s="1469">
        <v>40</v>
      </c>
      <c r="AE8" s="445"/>
      <c r="AF8" s="445"/>
      <c r="AG8" s="1520"/>
      <c r="AH8" s="1521" t="str">
        <f t="shared" ref="AH8:AH45" si="0">IF(AND(C8="",D8="",S8="",T8=""),"",IF(AND(I8&gt;0,Y8&gt;0),1,IF(AND(I8&gt;0,Z8&gt;0),2,IF(AND(Y8&gt;0,J8&gt;0),2,IF(AND(J8&gt;0,Z8&gt;0),4,IF(AND(I8&gt;0,Y8="",Z8=""),3,IF(AND(Y8&gt;0,I8="",J8=""),3,"")))))))</f>
        <v/>
      </c>
      <c r="AI8" s="1521" t="str">
        <f t="shared" ref="AI8:AI31" si="1">IF(AP8="N/E","n",IF(AND(C8="",D8="",S8="",T8=""),"",IF(AND(I8="",J8&gt;0,Y8="",Z8=""),5,IF(AND(Y8="",Z8&gt;0,I8="",J8=""),5,IF(AND(I8="",J8="",Y8="",Z8=""),6,IF(AH8&lt;&gt;0,""))))))</f>
        <v/>
      </c>
      <c r="AJ8" s="547"/>
      <c r="AK8" s="547"/>
      <c r="AL8" s="547"/>
      <c r="AM8" s="547"/>
      <c r="AN8" s="547"/>
      <c r="AO8" s="547"/>
      <c r="AP8" s="543"/>
      <c r="AQ8" s="1522" t="str">
        <f t="shared" ref="AQ8:AQ31" si="2">IF(AND(AH8="",AI8=""),"",IF(AH8="",AI8,IF(AI8="",AH8,"???")))</f>
        <v/>
      </c>
      <c r="AR8" s="1522" t="str">
        <f t="shared" ref="AR8:AR31" si="3">IF(AQ8=1,SUM(I8,Y8),IF(OR(AQ8=2,AQ8=3),MIN(I8,Y8),IF(AH8=4,SUM(J8,Z8),IF(AQ8=5,J8+Z8,IF(AQ8=6,"Žreb","")))))</f>
        <v/>
      </c>
      <c r="AS8" s="368" t="str">
        <f t="shared" ref="AS8:AS23" si="4">IF(OR(AQ8="a",AQ8="b"),MIN(I8,Y8),IF(AQ8="c","Few'stTn",IF(AQ8="d",J8+Z8,IF(AQ8="e",J8+Z8,IF(AQ8="f","Draw","")))))</f>
        <v/>
      </c>
      <c r="AT8" s="231"/>
      <c r="AU8" s="62"/>
      <c r="AV8" s="1059"/>
      <c r="AW8" s="1536"/>
      <c r="AX8" s="230" t="str">
        <f>IF(BE8="N/E","n",IF(AND(S8="",T8="",AI8="",AJ8=""),"",IF(AND(Y8="",Z8&gt;0,AN8="",AO8=""),"e",IF(AND(AN8="",AO8&gt;0,Y8="",Z8=""),"e",IF(AND(Y8="",Z8="",AN8="",AO8=""),"f",IF(AW8&lt;&gt;0,""))))))</f>
        <v/>
      </c>
      <c r="AY8" s="547"/>
      <c r="AZ8" s="547"/>
      <c r="BA8" s="547"/>
      <c r="BB8" s="547"/>
      <c r="BC8" s="547"/>
      <c r="BD8" s="547"/>
      <c r="BE8" s="543"/>
      <c r="BF8" s="544" t="str">
        <f>IF(AND(AW8="",AX8=""),"",IF(AW8="",AX8,IF(AX8="",AW8,"???")))</f>
        <v/>
      </c>
      <c r="BG8" s="369" t="str">
        <f>IF(BF8="a",SUM(Y8,AN8),IF(OR(BF8="b",BF8="c"),MIN(Y8,AN8),IF(AW8="d",SUM(Z8,AO8),IF(BF8="e",Z8+AO8,IF(BE8="f","Draw","")))))</f>
        <v/>
      </c>
      <c r="BH8" s="368" t="str">
        <f>IF(OR(BF8="a",BF8="b"),MIN(Y8,AN8),IF(BF8="c","Few'stTn",IF(BF8="d",Z8+AO8,IF(BF8="e",Z8+AO8,IF(BF8="f","Draw","")))))</f>
        <v/>
      </c>
      <c r="BI8" s="231"/>
      <c r="BJ8" s="62" t="s">
        <v>233</v>
      </c>
      <c r="BK8" s="63"/>
      <c r="BL8" s="368" t="str">
        <f>IF(OR(BJ8="a",BJ8="b"),MIN(I8,AR8),IF(BJ8="c","Few'stTn",IF(BJ8="d",J8+AS8,IF(BJ8="e",J8+AS8,IF(BJ8="f","Draw","")))))</f>
        <v/>
      </c>
      <c r="BM8" s="231"/>
      <c r="BN8" s="62"/>
      <c r="BO8" s="542"/>
      <c r="BP8" s="606" t="str">
        <f t="shared" ref="BP8:BP32" si="5">IF(AND(BA8="",BB8=""),"",IF(BA8="",BB8,IF(BB8="",BA8,"???")))</f>
        <v/>
      </c>
      <c r="BQ8" s="596" t="str">
        <f t="shared" ref="BQ8:BQ32" si="6">IF(BP8="a",SUM(I8,AR8),IF(OR(BP8="b",BP8="c"),MIN(I8,AR8),IF(BA8="d",SUM(J8,AS8),IF(BP8="e",J8+AS8,IF(BO8="f","Draw","")))))</f>
        <v/>
      </c>
      <c r="BR8" s="595" t="str">
        <f t="shared" ref="BR8:BR32" si="7">IF(OR(BP8="a",BP8="b"),MIN(I8,AR8),IF(BP8="c","Few'stTn",IF(BP8="d",J8+AS8,IF(BP8="e",J8+AS8,IF(BP8="f","Draw","")))))</f>
        <v/>
      </c>
      <c r="BS8" s="597"/>
      <c r="BT8" s="609"/>
      <c r="BU8" s="1487" t="s">
        <v>450</v>
      </c>
      <c r="BV8" s="1498"/>
      <c r="BW8" s="1498"/>
      <c r="BX8" s="1491"/>
      <c r="BY8" s="1491"/>
      <c r="BZ8" s="1491"/>
      <c r="CA8" s="1492"/>
    </row>
    <row r="9" spans="1:79" s="11" customFormat="1" ht="18.95" customHeight="1">
      <c r="A9" s="1534">
        <v>2</v>
      </c>
      <c r="B9" s="1561"/>
      <c r="C9" s="1562"/>
      <c r="D9" s="1562"/>
      <c r="E9" s="1563"/>
      <c r="F9" s="1568"/>
      <c r="G9" s="1568"/>
      <c r="H9" s="1568"/>
      <c r="I9" s="1569"/>
      <c r="J9" s="1566"/>
      <c r="K9" s="1566"/>
      <c r="L9" s="1566"/>
      <c r="M9" s="1566"/>
      <c r="N9" s="1566"/>
      <c r="O9" s="1567"/>
      <c r="P9" s="445"/>
      <c r="Q9" s="559"/>
      <c r="R9" s="1561"/>
      <c r="S9" s="1562"/>
      <c r="T9" s="1562"/>
      <c r="U9" s="1563"/>
      <c r="V9" s="1564"/>
      <c r="W9" s="1564"/>
      <c r="X9" s="1564"/>
      <c r="Y9" s="1565"/>
      <c r="Z9" s="1566"/>
      <c r="AA9" s="442"/>
      <c r="AB9" s="442"/>
      <c r="AC9" s="442"/>
      <c r="AD9" s="442"/>
      <c r="AE9" s="442"/>
      <c r="AF9" s="442"/>
      <c r="AG9" s="566"/>
      <c r="AH9" s="1521" t="str">
        <f t="shared" si="0"/>
        <v/>
      </c>
      <c r="AI9" s="1521" t="str">
        <f t="shared" si="1"/>
        <v/>
      </c>
      <c r="AJ9" s="547"/>
      <c r="AK9" s="547"/>
      <c r="AL9" s="547"/>
      <c r="AM9" s="547"/>
      <c r="AN9" s="547"/>
      <c r="AO9" s="547"/>
      <c r="AP9" s="543"/>
      <c r="AQ9" s="1522" t="str">
        <f t="shared" si="2"/>
        <v/>
      </c>
      <c r="AR9" s="1522" t="str">
        <f t="shared" si="3"/>
        <v/>
      </c>
      <c r="AS9" s="368" t="str">
        <f t="shared" si="4"/>
        <v/>
      </c>
      <c r="AT9" s="231"/>
      <c r="AU9" s="62" t="s">
        <v>455</v>
      </c>
      <c r="AV9" s="62"/>
      <c r="AW9" s="1536"/>
      <c r="AX9" s="566"/>
      <c r="AY9" s="566"/>
      <c r="AZ9" s="567"/>
      <c r="BA9" s="230" t="str">
        <f>IF(AND(C9="",D9="",S9="",T9=""),"",IF(AND(I9&gt;0,AR9&gt;0),"a",IF(AND(I9&gt;0,AS9&gt;0),"b",IF(AND(AR9&gt;0,J9&gt;0),"b",IF(AND(J9&gt;0,AS9&gt;0),"d",IF(AND(I9&gt;0,AR9="",AS9=""),"c",IF(AND(AR9&gt;0,I9="",J9=""),"c","")))))))</f>
        <v/>
      </c>
      <c r="BB9" s="230" t="str">
        <f>IF(BI9="N/E","n",IF(AND(C9="",D9="",S9="",T9=""),"",IF(AND(I9="",J9&gt;0,AR9="",AS9=""),"e",IF(AND(AR9="",AS9&gt;0,I9="",J9=""),"e",IF(AND(I9="",J9="",AR9="",AS9=""),"f",IF(BA9&lt;&gt;0,""))))))</f>
        <v/>
      </c>
      <c r="BC9" s="547"/>
      <c r="BD9" s="547"/>
      <c r="BE9" s="547"/>
      <c r="BF9" s="547"/>
      <c r="BG9" s="547"/>
      <c r="BH9" s="547"/>
      <c r="BI9" s="543"/>
      <c r="BJ9" s="544" t="str">
        <f t="shared" ref="BJ9:BJ23" si="8">IF(AND(BA9="",BB9=""),"",IF(BA9="",BB9,IF(BB9="",BA9,"???")))</f>
        <v/>
      </c>
      <c r="BK9" s="369" t="str">
        <f>IF(BJ9="a",SUM(I9,AR9),IF(OR(BJ9="b",BJ9="c"),MIN(I9,AR9),IF(BA9="d",SUM(J9,AS9),IF(BJ9="e",J9+AS9,IF(BI9="f","Draw","")))))</f>
        <v/>
      </c>
      <c r="BL9" s="368" t="str">
        <f>IF(OR(BJ9="a",BJ9="b"),MIN(I9,AR9),IF(BJ9="c","Few'stTn",IF(BJ9="d",J9+AS9,IF(BJ9="e",J9+AS9,IF(BJ9="f","Draw","")))))</f>
        <v/>
      </c>
      <c r="BM9" s="231"/>
      <c r="BN9" s="62"/>
      <c r="BO9" s="542"/>
      <c r="BP9" s="606" t="str">
        <f t="shared" si="5"/>
        <v/>
      </c>
      <c r="BQ9" s="596" t="str">
        <f t="shared" si="6"/>
        <v/>
      </c>
      <c r="BR9" s="595" t="str">
        <f t="shared" si="7"/>
        <v/>
      </c>
      <c r="BS9" s="597"/>
      <c r="BT9" s="609"/>
      <c r="BU9" s="1488" t="s">
        <v>451</v>
      </c>
      <c r="BV9" s="175"/>
      <c r="BW9" s="175"/>
      <c r="BX9" s="1493"/>
      <c r="BY9" s="1493"/>
      <c r="BZ9" s="1493"/>
      <c r="CA9" s="1494"/>
    </row>
    <row r="10" spans="1:79" s="11" customFormat="1" ht="18.95" customHeight="1">
      <c r="A10" s="1534">
        <v>3</v>
      </c>
      <c r="B10" s="1561"/>
      <c r="C10" s="1562"/>
      <c r="D10" s="1562"/>
      <c r="E10" s="1563"/>
      <c r="F10" s="1564"/>
      <c r="G10" s="1564"/>
      <c r="H10" s="1564"/>
      <c r="I10" s="1565"/>
      <c r="J10" s="1566"/>
      <c r="K10" s="1566"/>
      <c r="L10" s="1566"/>
      <c r="M10" s="1566"/>
      <c r="N10" s="1566"/>
      <c r="O10" s="1567"/>
      <c r="P10" s="445"/>
      <c r="Q10" s="559"/>
      <c r="R10" s="1561"/>
      <c r="S10" s="1562"/>
      <c r="T10" s="1562"/>
      <c r="U10" s="1563"/>
      <c r="V10" s="1564"/>
      <c r="W10" s="1564"/>
      <c r="X10" s="1564"/>
      <c r="Y10" s="1569"/>
      <c r="Z10" s="1566"/>
      <c r="AA10" s="561"/>
      <c r="AB10" s="561"/>
      <c r="AC10" s="561"/>
      <c r="AD10" s="561"/>
      <c r="AE10" s="561"/>
      <c r="AF10" s="561"/>
      <c r="AG10" s="561"/>
      <c r="AH10" s="1521" t="str">
        <f t="shared" si="0"/>
        <v/>
      </c>
      <c r="AI10" s="1521" t="str">
        <f t="shared" si="1"/>
        <v/>
      </c>
      <c r="AJ10" s="547"/>
      <c r="AK10" s="547"/>
      <c r="AL10" s="547"/>
      <c r="AM10" s="547"/>
      <c r="AN10" s="547"/>
      <c r="AO10" s="547"/>
      <c r="AP10" s="543"/>
      <c r="AQ10" s="1522" t="str">
        <f t="shared" si="2"/>
        <v/>
      </c>
      <c r="AR10" s="1522" t="str">
        <f t="shared" si="3"/>
        <v/>
      </c>
      <c r="AS10" s="368" t="str">
        <f t="shared" si="4"/>
        <v/>
      </c>
      <c r="AT10" s="231"/>
      <c r="AU10" s="62"/>
      <c r="AV10" s="62"/>
      <c r="AW10" s="1536"/>
      <c r="AX10" s="542"/>
      <c r="AY10" s="542"/>
      <c r="AZ10" s="542"/>
      <c r="BA10" s="230"/>
      <c r="BB10" s="230"/>
      <c r="BC10" s="547"/>
      <c r="BD10" s="547"/>
      <c r="BE10" s="547"/>
      <c r="BF10" s="547"/>
      <c r="BG10" s="547"/>
      <c r="BH10" s="547"/>
      <c r="BI10" s="543"/>
      <c r="BJ10" s="544" t="str">
        <f t="shared" si="8"/>
        <v/>
      </c>
      <c r="BK10" s="369"/>
      <c r="BL10" s="368"/>
      <c r="BM10" s="231"/>
      <c r="BN10" s="62"/>
      <c r="BO10" s="542"/>
      <c r="BP10" s="606" t="str">
        <f t="shared" si="5"/>
        <v/>
      </c>
      <c r="BQ10" s="596" t="str">
        <f t="shared" si="6"/>
        <v/>
      </c>
      <c r="BR10" s="595" t="str">
        <f t="shared" si="7"/>
        <v/>
      </c>
      <c r="BS10" s="597"/>
      <c r="BT10" s="609"/>
      <c r="BU10" s="1488" t="s">
        <v>432</v>
      </c>
      <c r="BV10" s="175"/>
      <c r="BW10" s="175"/>
      <c r="BX10" s="1493"/>
      <c r="BY10" s="1493"/>
      <c r="BZ10" s="1493"/>
      <c r="CA10" s="1494"/>
    </row>
    <row r="11" spans="1:79" s="11" customFormat="1" ht="18.95" customHeight="1">
      <c r="A11" s="1534">
        <v>4</v>
      </c>
      <c r="B11" s="1561"/>
      <c r="C11" s="1562"/>
      <c r="D11" s="1562"/>
      <c r="E11" s="1563"/>
      <c r="F11" s="1564"/>
      <c r="G11" s="1564"/>
      <c r="H11" s="1564"/>
      <c r="I11" s="1565"/>
      <c r="J11" s="1566"/>
      <c r="K11" s="1566"/>
      <c r="L11" s="1566"/>
      <c r="M11" s="1566"/>
      <c r="N11" s="1566"/>
      <c r="O11" s="1567"/>
      <c r="P11" s="1567"/>
      <c r="Q11" s="559"/>
      <c r="R11" s="1561"/>
      <c r="S11" s="1562"/>
      <c r="T11" s="1562"/>
      <c r="U11" s="1563"/>
      <c r="V11" s="1568"/>
      <c r="W11" s="1568"/>
      <c r="X11" s="1568"/>
      <c r="Y11" s="1569"/>
      <c r="Z11" s="1566"/>
      <c r="AA11" s="566"/>
      <c r="AB11" s="566"/>
      <c r="AC11" s="566"/>
      <c r="AD11" s="566"/>
      <c r="AE11" s="566"/>
      <c r="AF11" s="566"/>
      <c r="AG11" s="566"/>
      <c r="AH11" s="1521" t="str">
        <f t="shared" si="0"/>
        <v/>
      </c>
      <c r="AI11" s="1521" t="str">
        <f t="shared" si="1"/>
        <v/>
      </c>
      <c r="AJ11" s="547"/>
      <c r="AK11" s="547"/>
      <c r="AL11" s="547"/>
      <c r="AM11" s="547"/>
      <c r="AN11" s="547"/>
      <c r="AO11" s="547"/>
      <c r="AP11" s="543"/>
      <c r="AQ11" s="1522" t="str">
        <f t="shared" si="2"/>
        <v/>
      </c>
      <c r="AR11" s="1522" t="str">
        <f t="shared" si="3"/>
        <v/>
      </c>
      <c r="AS11" s="368" t="str">
        <f t="shared" si="4"/>
        <v/>
      </c>
      <c r="AT11" s="231"/>
      <c r="AU11" s="62" t="s">
        <v>455</v>
      </c>
      <c r="AV11" s="62"/>
      <c r="AW11" s="1536"/>
      <c r="AX11" s="542"/>
      <c r="AY11" s="542"/>
      <c r="AZ11" s="542"/>
      <c r="BA11" s="230"/>
      <c r="BB11" s="230"/>
      <c r="BC11" s="547"/>
      <c r="BD11" s="547"/>
      <c r="BE11" s="547"/>
      <c r="BF11" s="547"/>
      <c r="BG11" s="547"/>
      <c r="BH11" s="547"/>
      <c r="BI11" s="543"/>
      <c r="BJ11" s="544" t="str">
        <f t="shared" si="8"/>
        <v/>
      </c>
      <c r="BK11" s="369"/>
      <c r="BL11" s="368"/>
      <c r="BM11" s="231"/>
      <c r="BN11" s="62"/>
      <c r="BO11" s="542"/>
      <c r="BP11" s="606" t="str">
        <f t="shared" si="5"/>
        <v/>
      </c>
      <c r="BQ11" s="596" t="str">
        <f t="shared" si="6"/>
        <v/>
      </c>
      <c r="BR11" s="595" t="str">
        <f t="shared" si="7"/>
        <v/>
      </c>
      <c r="BS11" s="597"/>
      <c r="BT11" s="609"/>
      <c r="BU11" s="1488" t="s">
        <v>452</v>
      </c>
      <c r="BV11" s="175"/>
      <c r="BW11" s="175"/>
      <c r="BX11" s="1493"/>
      <c r="BY11" s="1493"/>
      <c r="BZ11" s="1493"/>
      <c r="CA11" s="1494"/>
    </row>
    <row r="12" spans="1:79" s="11" customFormat="1" ht="18.95" customHeight="1">
      <c r="A12" s="1534">
        <v>5</v>
      </c>
      <c r="B12" s="1561"/>
      <c r="C12" s="1562"/>
      <c r="D12" s="1562"/>
      <c r="E12" s="1563"/>
      <c r="F12" s="1564"/>
      <c r="G12" s="1564"/>
      <c r="H12" s="1564"/>
      <c r="I12" s="1565"/>
      <c r="J12" s="1566"/>
      <c r="K12" s="1566"/>
      <c r="L12" s="1566"/>
      <c r="M12" s="1566"/>
      <c r="N12" s="1566"/>
      <c r="O12" s="1567"/>
      <c r="P12" s="445"/>
      <c r="Q12" s="559"/>
      <c r="R12" s="1561"/>
      <c r="S12" s="1562"/>
      <c r="T12" s="1562"/>
      <c r="U12" s="1563"/>
      <c r="V12" s="1564"/>
      <c r="W12" s="1564"/>
      <c r="X12" s="1564"/>
      <c r="Y12" s="1569"/>
      <c r="Z12" s="1566"/>
      <c r="AA12" s="566"/>
      <c r="AB12" s="566"/>
      <c r="AC12" s="566"/>
      <c r="AD12" s="566"/>
      <c r="AE12" s="566"/>
      <c r="AF12" s="566"/>
      <c r="AG12" s="566"/>
      <c r="AH12" s="1521" t="str">
        <f t="shared" si="0"/>
        <v/>
      </c>
      <c r="AI12" s="1521" t="str">
        <f t="shared" si="1"/>
        <v/>
      </c>
      <c r="AJ12" s="547"/>
      <c r="AK12" s="547"/>
      <c r="AL12" s="547"/>
      <c r="AM12" s="547"/>
      <c r="AN12" s="547"/>
      <c r="AO12" s="547"/>
      <c r="AP12" s="543"/>
      <c r="AQ12" s="1522" t="str">
        <f t="shared" si="2"/>
        <v/>
      </c>
      <c r="AR12" s="1522" t="str">
        <f t="shared" si="3"/>
        <v/>
      </c>
      <c r="AS12" s="368" t="str">
        <f t="shared" si="4"/>
        <v/>
      </c>
      <c r="AT12" s="231"/>
      <c r="AU12" s="62"/>
      <c r="AV12" s="62"/>
      <c r="AW12" s="1536"/>
      <c r="AX12" s="542"/>
      <c r="AY12" s="542"/>
      <c r="AZ12" s="542"/>
      <c r="BA12" s="230"/>
      <c r="BB12" s="230"/>
      <c r="BC12" s="547"/>
      <c r="BD12" s="547"/>
      <c r="BE12" s="547"/>
      <c r="BF12" s="547"/>
      <c r="BG12" s="547"/>
      <c r="BH12" s="547"/>
      <c r="BI12" s="543"/>
      <c r="BJ12" s="544" t="str">
        <f t="shared" si="8"/>
        <v/>
      </c>
      <c r="BK12" s="369"/>
      <c r="BL12" s="368"/>
      <c r="BM12" s="231"/>
      <c r="BN12" s="62"/>
      <c r="BO12" s="542"/>
      <c r="BP12" s="606" t="str">
        <f t="shared" si="5"/>
        <v/>
      </c>
      <c r="BQ12" s="596" t="str">
        <f t="shared" si="6"/>
        <v/>
      </c>
      <c r="BR12" s="595" t="str">
        <f t="shared" si="7"/>
        <v/>
      </c>
      <c r="BS12" s="597"/>
      <c r="BT12" s="609"/>
      <c r="BU12" s="1489" t="s">
        <v>457</v>
      </c>
      <c r="BV12" s="175"/>
      <c r="BW12" s="175"/>
      <c r="BX12" s="1493"/>
      <c r="BY12" s="1493"/>
      <c r="BZ12" s="1493"/>
      <c r="CA12" s="1494"/>
    </row>
    <row r="13" spans="1:79" s="11" customFormat="1" ht="18.95" customHeight="1">
      <c r="A13" s="1534">
        <v>6</v>
      </c>
      <c r="B13" s="1561"/>
      <c r="C13" s="1562"/>
      <c r="D13" s="1562"/>
      <c r="E13" s="1563"/>
      <c r="F13" s="1564"/>
      <c r="G13" s="1564"/>
      <c r="H13" s="1564"/>
      <c r="I13" s="1565"/>
      <c r="J13" s="1566"/>
      <c r="K13" s="1566"/>
      <c r="L13" s="1566"/>
      <c r="M13" s="1566"/>
      <c r="N13" s="1566"/>
      <c r="O13" s="1567"/>
      <c r="P13" s="445"/>
      <c r="Q13" s="559"/>
      <c r="R13" s="1561"/>
      <c r="S13" s="1570"/>
      <c r="T13" s="1570"/>
      <c r="U13" s="1571"/>
      <c r="V13" s="1568"/>
      <c r="W13" s="1568"/>
      <c r="X13" s="1568"/>
      <c r="Y13" s="1569"/>
      <c r="Z13" s="1566"/>
      <c r="AA13" s="566"/>
      <c r="AB13" s="566"/>
      <c r="AC13" s="566"/>
      <c r="AD13" s="566"/>
      <c r="AE13" s="566"/>
      <c r="AF13" s="566"/>
      <c r="AG13" s="566"/>
      <c r="AH13" s="1521" t="str">
        <f t="shared" si="0"/>
        <v/>
      </c>
      <c r="AI13" s="1521" t="str">
        <f t="shared" si="1"/>
        <v/>
      </c>
      <c r="AJ13" s="547"/>
      <c r="AK13" s="547"/>
      <c r="AL13" s="547"/>
      <c r="AM13" s="547"/>
      <c r="AN13" s="547"/>
      <c r="AO13" s="547"/>
      <c r="AP13" s="543"/>
      <c r="AQ13" s="1522" t="str">
        <f t="shared" si="2"/>
        <v/>
      </c>
      <c r="AR13" s="1522" t="str">
        <f t="shared" si="3"/>
        <v/>
      </c>
      <c r="AS13" s="368" t="str">
        <f t="shared" si="4"/>
        <v/>
      </c>
      <c r="AT13" s="231"/>
      <c r="AU13" s="62"/>
      <c r="AV13" s="62"/>
      <c r="AW13" s="1536"/>
      <c r="AX13" s="566"/>
      <c r="AY13" s="566"/>
      <c r="AZ13" s="567"/>
      <c r="BA13" s="230" t="str">
        <f>IF(AND(C13="",D13="",S13="",T13=""),"",IF(AND(I13&gt;0,AR13&gt;0),"a",IF(AND(I13&gt;0,AS13&gt;0),"b",IF(AND(AR13&gt;0,J13&gt;0),"b",IF(AND(J13&gt;0,AS13&gt;0),"d",IF(AND(I13&gt;0,AR13="",AS13=""),"c",IF(AND(AR13&gt;0,I13="",J13=""),"c","")))))))</f>
        <v/>
      </c>
      <c r="BB13" s="230" t="str">
        <f>IF(BI13="N/E","n",IF(AND(C13="",D13="",S13="",T13=""),"",IF(AND(I13="",J13&gt;0,AR13="",AS13=""),"e",IF(AND(AR13="",AS13&gt;0,I13="",J13=""),"e",IF(AND(I13="",J13="",AR13="",AS13=""),"f",IF(BA13&lt;&gt;0,""))))))</f>
        <v/>
      </c>
      <c r="BC13" s="547"/>
      <c r="BD13" s="547"/>
      <c r="BE13" s="547"/>
      <c r="BF13" s="547"/>
      <c r="BG13" s="547"/>
      <c r="BH13" s="547"/>
      <c r="BI13" s="543"/>
      <c r="BJ13" s="544" t="str">
        <f t="shared" si="8"/>
        <v/>
      </c>
      <c r="BK13" s="369" t="str">
        <f>IF(BJ13="a",SUM(I13,AR13),IF(OR(BJ13="b",BJ13="c"),MIN(I13,AR13),IF(BA13="d",SUM(J13,AS13),IF(BJ13="e",J13+AS13,IF(BI13="f","Draw","")))))</f>
        <v/>
      </c>
      <c r="BL13" s="368" t="str">
        <f>IF(OR(BJ13="a",BJ13="b"),MIN(I13,AR13),IF(BJ13="c","Few'stTn",IF(BJ13="d",J13+AS13,IF(BJ13="e",J13+AS13,IF(BJ13="f","Draw","")))))</f>
        <v/>
      </c>
      <c r="BM13" s="231"/>
      <c r="BN13" s="62"/>
      <c r="BO13" s="542"/>
      <c r="BP13" s="606" t="str">
        <f t="shared" si="5"/>
        <v/>
      </c>
      <c r="BQ13" s="596" t="str">
        <f t="shared" si="6"/>
        <v/>
      </c>
      <c r="BR13" s="595" t="str">
        <f t="shared" si="7"/>
        <v/>
      </c>
      <c r="BS13" s="597"/>
      <c r="BT13" s="609"/>
      <c r="BU13" s="1490" t="s">
        <v>436</v>
      </c>
      <c r="BV13" s="1499"/>
      <c r="BW13" s="1499"/>
      <c r="BX13" s="1495"/>
      <c r="BY13" s="1495"/>
      <c r="BZ13" s="1495"/>
      <c r="CA13" s="1496"/>
    </row>
    <row r="14" spans="1:79" s="11" customFormat="1" ht="18.95" customHeight="1">
      <c r="A14" s="1534">
        <v>7</v>
      </c>
      <c r="B14" s="1561"/>
      <c r="C14" s="1562"/>
      <c r="D14" s="1562"/>
      <c r="E14" s="1563"/>
      <c r="F14" s="1564"/>
      <c r="G14" s="1564"/>
      <c r="H14" s="1564"/>
      <c r="I14" s="1565"/>
      <c r="J14" s="1566"/>
      <c r="K14" s="1566"/>
      <c r="L14" s="1566"/>
      <c r="M14" s="1566"/>
      <c r="N14" s="1566"/>
      <c r="O14" s="1567"/>
      <c r="P14" s="445"/>
      <c r="Q14" s="559"/>
      <c r="R14" s="1561"/>
      <c r="S14" s="1562"/>
      <c r="T14" s="1562"/>
      <c r="U14" s="1563"/>
      <c r="V14" s="1564"/>
      <c r="W14" s="1564"/>
      <c r="X14" s="1564"/>
      <c r="Y14" s="1569"/>
      <c r="Z14" s="1566"/>
      <c r="AA14" s="442"/>
      <c r="AB14" s="442"/>
      <c r="AC14" s="442"/>
      <c r="AD14" s="442"/>
      <c r="AE14" s="442"/>
      <c r="AF14" s="442"/>
      <c r="AG14" s="566"/>
      <c r="AH14" s="1521" t="str">
        <f t="shared" si="0"/>
        <v/>
      </c>
      <c r="AI14" s="1521" t="str">
        <f t="shared" si="1"/>
        <v/>
      </c>
      <c r="AJ14" s="547"/>
      <c r="AK14" s="547"/>
      <c r="AL14" s="547"/>
      <c r="AM14" s="547"/>
      <c r="AN14" s="547"/>
      <c r="AO14" s="547"/>
      <c r="AP14" s="543"/>
      <c r="AQ14" s="1522" t="str">
        <f t="shared" si="2"/>
        <v/>
      </c>
      <c r="AR14" s="1522" t="str">
        <f t="shared" si="3"/>
        <v/>
      </c>
      <c r="AS14" s="368" t="str">
        <f t="shared" si="4"/>
        <v/>
      </c>
      <c r="AT14" s="231"/>
      <c r="AU14" s="62" t="s">
        <v>455</v>
      </c>
      <c r="AV14" s="62"/>
      <c r="AW14" s="1536"/>
      <c r="AX14" s="542"/>
      <c r="AY14" s="542"/>
      <c r="AZ14" s="542"/>
      <c r="BA14" s="230" t="str">
        <f>IF(AND(C14="",D14="",S14="",T14=""),"",IF(AND(I14&gt;0,AR14&gt;0),"a",IF(AND(I14&gt;0,AS14&gt;0),"b",IF(AND(AR14&gt;0,J14&gt;0),"b",IF(AND(J14&gt;0,AS14&gt;0),"d",IF(AND(I14&gt;0,AR14="",AS14=""),"c",IF(AND(AR14&gt;0,I14="",J14=""),"c","")))))))</f>
        <v/>
      </c>
      <c r="BB14" s="230" t="str">
        <f t="shared" ref="BB14:BB32" si="9">IF(BO14="N/E","n",IF(AND(C14="",D14="",S14="",T14=""),"",IF(AND(I14="",J14&gt;0,AR14="",AS14=""),"e",IF(AND(AR14="",AS14&gt;0,I14="",J14=""),"e",IF(AND(I14="",J14="",AR14="",AS14=""),"f",IF(BA14&lt;&gt;0,""))))))</f>
        <v/>
      </c>
      <c r="BC14" s="547"/>
      <c r="BD14" s="547"/>
      <c r="BE14" s="547"/>
      <c r="BF14" s="547"/>
      <c r="BG14" s="547"/>
      <c r="BH14" s="547"/>
      <c r="BI14" s="547"/>
      <c r="BJ14" s="544" t="str">
        <f t="shared" si="8"/>
        <v/>
      </c>
      <c r="BK14" s="562"/>
      <c r="BL14" s="562"/>
      <c r="BM14" s="562"/>
      <c r="BN14" s="562"/>
      <c r="BO14" s="563"/>
      <c r="BP14" s="606" t="str">
        <f t="shared" si="5"/>
        <v/>
      </c>
      <c r="BQ14" s="596" t="str">
        <f t="shared" si="6"/>
        <v/>
      </c>
      <c r="BR14" s="595" t="str">
        <f t="shared" si="7"/>
        <v/>
      </c>
      <c r="BS14" s="597"/>
      <c r="BT14" s="609"/>
    </row>
    <row r="15" spans="1:79" s="11" customFormat="1" ht="18.95" customHeight="1">
      <c r="A15" s="1534">
        <v>8</v>
      </c>
      <c r="B15" s="1561"/>
      <c r="C15" s="1562"/>
      <c r="D15" s="1562"/>
      <c r="E15" s="1563"/>
      <c r="F15" s="1564"/>
      <c r="G15" s="1564"/>
      <c r="H15" s="1564"/>
      <c r="I15" s="1565"/>
      <c r="J15" s="1566"/>
      <c r="K15" s="1566"/>
      <c r="L15" s="1566"/>
      <c r="M15" s="1566"/>
      <c r="N15" s="1566"/>
      <c r="O15" s="1567"/>
      <c r="P15" s="445"/>
      <c r="Q15" s="559"/>
      <c r="R15" s="1561"/>
      <c r="S15" s="1562"/>
      <c r="T15" s="1562"/>
      <c r="U15" s="1563"/>
      <c r="V15" s="1568"/>
      <c r="W15" s="1568"/>
      <c r="X15" s="1568"/>
      <c r="Y15" s="1569"/>
      <c r="Z15" s="1566"/>
      <c r="AA15" s="1513"/>
      <c r="AB15" s="1513"/>
      <c r="AC15" s="1513"/>
      <c r="AD15" s="1513">
        <v>10</v>
      </c>
      <c r="AE15" s="1514"/>
      <c r="AF15" s="1514"/>
      <c r="AG15" s="566"/>
      <c r="AH15" s="1521" t="str">
        <f t="shared" si="0"/>
        <v/>
      </c>
      <c r="AI15" s="1521" t="str">
        <f t="shared" si="1"/>
        <v/>
      </c>
      <c r="AJ15" s="547"/>
      <c r="AK15" s="547"/>
      <c r="AL15" s="547"/>
      <c r="AM15" s="547"/>
      <c r="AN15" s="547"/>
      <c r="AO15" s="547"/>
      <c r="AP15" s="543"/>
      <c r="AQ15" s="1522" t="str">
        <f t="shared" si="2"/>
        <v/>
      </c>
      <c r="AR15" s="1522" t="str">
        <f t="shared" si="3"/>
        <v/>
      </c>
      <c r="AS15" s="368" t="str">
        <f t="shared" si="4"/>
        <v/>
      </c>
      <c r="AT15" s="231"/>
      <c r="AU15" s="62" t="s">
        <v>455</v>
      </c>
      <c r="AV15" s="62"/>
      <c r="AW15" s="1536"/>
      <c r="AX15" s="542"/>
      <c r="AY15" s="542"/>
      <c r="AZ15" s="542"/>
      <c r="BA15" s="230" t="str">
        <f t="shared" ref="BA15:BA23" si="10">IF(AND(C15="",D15="",S15="",T15=""),"",IF(AND(I15&gt;0,AR15&gt;0),"a",IF(AND(I15&gt;0,AS15&gt;0),"b",IF(AND(AR15&gt;0,J15&gt;0),"b",IF(AND(J15&gt;0,AS15&gt;0),"c",IF(AND(I15&gt;0,AR15="",AS15=""),"d",IF(AND(AR15&gt;0,I15="",J15=""),"d","")))))))</f>
        <v/>
      </c>
      <c r="BB15" s="230" t="str">
        <f t="shared" si="9"/>
        <v/>
      </c>
      <c r="BC15" s="547"/>
      <c r="BD15" s="547"/>
      <c r="BE15" s="547"/>
      <c r="BF15" s="547"/>
      <c r="BG15" s="547"/>
      <c r="BH15" s="547"/>
      <c r="BI15" s="547"/>
      <c r="BJ15" s="544" t="str">
        <f t="shared" si="8"/>
        <v/>
      </c>
      <c r="BK15" s="562"/>
      <c r="BL15" s="562"/>
      <c r="BM15" s="562"/>
      <c r="BN15" s="562"/>
      <c r="BO15" s="563"/>
      <c r="BP15" s="606" t="str">
        <f t="shared" si="5"/>
        <v/>
      </c>
      <c r="BQ15" s="596" t="str">
        <f t="shared" si="6"/>
        <v/>
      </c>
      <c r="BR15" s="595" t="str">
        <f t="shared" si="7"/>
        <v/>
      </c>
      <c r="BS15" s="597"/>
      <c r="BT15" s="609"/>
      <c r="BU15" s="1503" t="s">
        <v>443</v>
      </c>
      <c r="BV15" s="1491"/>
      <c r="BW15" s="1491"/>
      <c r="BX15" s="1491"/>
      <c r="BY15" s="1491"/>
      <c r="BZ15" s="1491"/>
      <c r="CA15" s="1492"/>
    </row>
    <row r="16" spans="1:79" s="11" customFormat="1" ht="18.95" customHeight="1">
      <c r="A16" s="1534">
        <v>9</v>
      </c>
      <c r="B16" s="1561"/>
      <c r="C16" s="1562"/>
      <c r="D16" s="1562"/>
      <c r="E16" s="1563"/>
      <c r="F16" s="1568"/>
      <c r="G16" s="1568"/>
      <c r="H16" s="1568"/>
      <c r="I16" s="1569"/>
      <c r="J16" s="1566"/>
      <c r="K16" s="1566"/>
      <c r="L16" s="1566"/>
      <c r="M16" s="1566"/>
      <c r="N16" s="1566"/>
      <c r="O16" s="1567"/>
      <c r="P16" s="445"/>
      <c r="Q16" s="559"/>
      <c r="R16" s="1561"/>
      <c r="S16" s="1562"/>
      <c r="T16" s="1562"/>
      <c r="U16" s="1563"/>
      <c r="V16" s="1564"/>
      <c r="W16" s="1564"/>
      <c r="X16" s="1564"/>
      <c r="Y16" s="1565"/>
      <c r="Z16" s="1566"/>
      <c r="AA16" s="1513"/>
      <c r="AB16" s="1513"/>
      <c r="AC16" s="1513"/>
      <c r="AD16" s="1513">
        <v>30</v>
      </c>
      <c r="AE16" s="1514"/>
      <c r="AF16" s="1514"/>
      <c r="AG16" s="561"/>
      <c r="AH16" s="1521" t="str">
        <f t="shared" si="0"/>
        <v/>
      </c>
      <c r="AI16" s="1521" t="str">
        <f t="shared" si="1"/>
        <v/>
      </c>
      <c r="AJ16" s="547"/>
      <c r="AK16" s="547"/>
      <c r="AL16" s="547"/>
      <c r="AM16" s="547"/>
      <c r="AN16" s="547"/>
      <c r="AO16" s="547"/>
      <c r="AP16" s="543"/>
      <c r="AQ16" s="1522" t="str">
        <f t="shared" si="2"/>
        <v/>
      </c>
      <c r="AR16" s="1522" t="str">
        <f t="shared" si="3"/>
        <v/>
      </c>
      <c r="AS16" s="368" t="str">
        <f t="shared" si="4"/>
        <v/>
      </c>
      <c r="AT16" s="231"/>
      <c r="AU16" s="62"/>
      <c r="AV16" s="62"/>
      <c r="AW16" s="1536"/>
      <c r="AX16" s="542"/>
      <c r="AY16" s="542"/>
      <c r="AZ16" s="542"/>
      <c r="BA16" s="230" t="str">
        <f t="shared" si="10"/>
        <v/>
      </c>
      <c r="BB16" s="230" t="str">
        <f t="shared" si="9"/>
        <v/>
      </c>
      <c r="BC16" s="547"/>
      <c r="BD16" s="547"/>
      <c r="BE16" s="547"/>
      <c r="BF16" s="547"/>
      <c r="BG16" s="547"/>
      <c r="BH16" s="547"/>
      <c r="BI16" s="547"/>
      <c r="BJ16" s="544" t="str">
        <f t="shared" si="8"/>
        <v/>
      </c>
      <c r="BK16" s="562"/>
      <c r="BL16" s="562"/>
      <c r="BM16" s="562"/>
      <c r="BN16" s="562"/>
      <c r="BO16" s="563"/>
      <c r="BP16" s="606" t="str">
        <f t="shared" si="5"/>
        <v/>
      </c>
      <c r="BQ16" s="596" t="str">
        <f t="shared" si="6"/>
        <v/>
      </c>
      <c r="BR16" s="595" t="str">
        <f t="shared" si="7"/>
        <v/>
      </c>
      <c r="BS16" s="597"/>
      <c r="BT16" s="609"/>
      <c r="BU16" s="1501" t="s">
        <v>444</v>
      </c>
      <c r="BV16" s="1493"/>
      <c r="BW16" s="1493"/>
      <c r="BX16" s="1493"/>
      <c r="BY16" s="1493"/>
      <c r="BZ16" s="1493"/>
      <c r="CA16" s="1494"/>
    </row>
    <row r="17" spans="1:79" s="11" customFormat="1" ht="18.95" customHeight="1">
      <c r="A17" s="1534">
        <v>10</v>
      </c>
      <c r="B17" s="1561"/>
      <c r="C17" s="1562"/>
      <c r="D17" s="1562"/>
      <c r="E17" s="1563"/>
      <c r="F17" s="1564"/>
      <c r="G17" s="1564"/>
      <c r="H17" s="1564"/>
      <c r="I17" s="1565"/>
      <c r="J17" s="1566"/>
      <c r="K17" s="1566"/>
      <c r="L17" s="1566"/>
      <c r="M17" s="1566"/>
      <c r="N17" s="1566"/>
      <c r="O17" s="1567"/>
      <c r="P17" s="445"/>
      <c r="Q17" s="559"/>
      <c r="R17" s="1561"/>
      <c r="S17" s="1562"/>
      <c r="T17" s="1562"/>
      <c r="U17" s="1563"/>
      <c r="V17" s="1568"/>
      <c r="W17" s="1568"/>
      <c r="X17" s="1568"/>
      <c r="Y17" s="1569"/>
      <c r="Z17" s="1566"/>
      <c r="AA17" s="1513"/>
      <c r="AB17" s="1513"/>
      <c r="AC17" s="1513"/>
      <c r="AD17" s="1513">
        <v>20</v>
      </c>
      <c r="AE17" s="1514"/>
      <c r="AF17" s="1514"/>
      <c r="AG17" s="566"/>
      <c r="AH17" s="1521" t="str">
        <f t="shared" si="0"/>
        <v/>
      </c>
      <c r="AI17" s="1521" t="str">
        <f t="shared" si="1"/>
        <v/>
      </c>
      <c r="AJ17" s="547"/>
      <c r="AK17" s="547"/>
      <c r="AL17" s="547"/>
      <c r="AM17" s="547"/>
      <c r="AN17" s="547"/>
      <c r="AO17" s="547"/>
      <c r="AP17" s="543"/>
      <c r="AQ17" s="1522" t="str">
        <f t="shared" si="2"/>
        <v/>
      </c>
      <c r="AR17" s="1522" t="str">
        <f t="shared" si="3"/>
        <v/>
      </c>
      <c r="AS17" s="368" t="str">
        <f t="shared" si="4"/>
        <v/>
      </c>
      <c r="AT17" s="231"/>
      <c r="AU17" s="62"/>
      <c r="AV17" s="62"/>
      <c r="AW17" s="1536"/>
      <c r="AX17" s="542"/>
      <c r="AY17" s="542"/>
      <c r="AZ17" s="542"/>
      <c r="BA17" s="230" t="str">
        <f t="shared" si="10"/>
        <v/>
      </c>
      <c r="BB17" s="230" t="str">
        <f t="shared" si="9"/>
        <v/>
      </c>
      <c r="BC17" s="547"/>
      <c r="BD17" s="547"/>
      <c r="BE17" s="547"/>
      <c r="BF17" s="547"/>
      <c r="BG17" s="547"/>
      <c r="BH17" s="547"/>
      <c r="BI17" s="547"/>
      <c r="BJ17" s="544" t="str">
        <f t="shared" si="8"/>
        <v/>
      </c>
      <c r="BK17" s="562"/>
      <c r="BL17" s="562"/>
      <c r="BM17" s="562"/>
      <c r="BN17" s="562"/>
      <c r="BO17" s="563"/>
      <c r="BP17" s="606" t="str">
        <f t="shared" si="5"/>
        <v/>
      </c>
      <c r="BQ17" s="596" t="str">
        <f t="shared" si="6"/>
        <v/>
      </c>
      <c r="BR17" s="595" t="str">
        <f t="shared" si="7"/>
        <v/>
      </c>
      <c r="BS17" s="597"/>
      <c r="BT17" s="609"/>
      <c r="BU17" s="1501" t="s">
        <v>445</v>
      </c>
      <c r="BV17" s="1493"/>
      <c r="BW17" s="1493"/>
      <c r="BX17" s="1493"/>
      <c r="BY17" s="1493"/>
      <c r="BZ17" s="1493"/>
      <c r="CA17" s="1494"/>
    </row>
    <row r="18" spans="1:79" s="11" customFormat="1" ht="18.95" customHeight="1">
      <c r="A18" s="1534">
        <v>11</v>
      </c>
      <c r="B18" s="1561"/>
      <c r="C18" s="1570"/>
      <c r="D18" s="1570"/>
      <c r="E18" s="1571"/>
      <c r="F18" s="1568"/>
      <c r="G18" s="1568"/>
      <c r="H18" s="1568"/>
      <c r="I18" s="1569"/>
      <c r="J18" s="1566"/>
      <c r="K18" s="1566"/>
      <c r="L18" s="1566"/>
      <c r="M18" s="1566"/>
      <c r="N18" s="1566"/>
      <c r="O18" s="1567"/>
      <c r="P18" s="445"/>
      <c r="Q18" s="559"/>
      <c r="R18" s="1561"/>
      <c r="S18" s="1562"/>
      <c r="T18" s="1562"/>
      <c r="U18" s="1563"/>
      <c r="V18" s="1568"/>
      <c r="W18" s="1568"/>
      <c r="X18" s="1568"/>
      <c r="Y18" s="1569"/>
      <c r="Z18" s="1566"/>
      <c r="AA18" s="1513"/>
      <c r="AB18" s="1513"/>
      <c r="AC18" s="1513"/>
      <c r="AD18" s="1513">
        <v>20</v>
      </c>
      <c r="AE18" s="1514"/>
      <c r="AF18" s="1514"/>
      <c r="AG18" s="566"/>
      <c r="AH18" s="1521" t="str">
        <f t="shared" si="0"/>
        <v/>
      </c>
      <c r="AI18" s="1521" t="str">
        <f t="shared" si="1"/>
        <v/>
      </c>
      <c r="AJ18" s="547"/>
      <c r="AK18" s="547"/>
      <c r="AL18" s="547"/>
      <c r="AM18" s="547"/>
      <c r="AN18" s="547"/>
      <c r="AO18" s="547"/>
      <c r="AP18" s="543"/>
      <c r="AQ18" s="1522" t="str">
        <f t="shared" si="2"/>
        <v/>
      </c>
      <c r="AR18" s="1522" t="str">
        <f t="shared" si="3"/>
        <v/>
      </c>
      <c r="AS18" s="368" t="str">
        <f t="shared" si="4"/>
        <v/>
      </c>
      <c r="AT18" s="231"/>
      <c r="AU18" s="62"/>
      <c r="AV18" s="168"/>
      <c r="AW18" s="1536"/>
      <c r="AX18" s="542"/>
      <c r="AY18" s="542"/>
      <c r="AZ18" s="542"/>
      <c r="BA18" s="230" t="str">
        <f t="shared" si="10"/>
        <v/>
      </c>
      <c r="BB18" s="230" t="str">
        <f t="shared" si="9"/>
        <v/>
      </c>
      <c r="BC18" s="547"/>
      <c r="BD18" s="547"/>
      <c r="BE18" s="547"/>
      <c r="BF18" s="547"/>
      <c r="BG18" s="547"/>
      <c r="BH18" s="547"/>
      <c r="BI18" s="547"/>
      <c r="BJ18" s="544" t="str">
        <f t="shared" si="8"/>
        <v/>
      </c>
      <c r="BK18" s="562"/>
      <c r="BL18" s="562"/>
      <c r="BM18" s="562"/>
      <c r="BN18" s="562"/>
      <c r="BO18" s="563"/>
      <c r="BP18" s="606" t="str">
        <f t="shared" si="5"/>
        <v/>
      </c>
      <c r="BQ18" s="596" t="str">
        <f t="shared" si="6"/>
        <v/>
      </c>
      <c r="BR18" s="595" t="str">
        <f t="shared" si="7"/>
        <v/>
      </c>
      <c r="BS18" s="597"/>
      <c r="BT18" s="609"/>
      <c r="BU18" s="1501" t="s">
        <v>446</v>
      </c>
      <c r="BV18" s="1493"/>
      <c r="BW18" s="1493"/>
      <c r="BX18" s="1493"/>
      <c r="BY18" s="1493"/>
      <c r="BZ18" s="1493"/>
      <c r="CA18" s="1494"/>
    </row>
    <row r="19" spans="1:79" s="11" customFormat="1" ht="18.95" customHeight="1">
      <c r="A19" s="1534">
        <v>12</v>
      </c>
      <c r="B19" s="1561"/>
      <c r="C19" s="1562"/>
      <c r="D19" s="1562"/>
      <c r="E19" s="1563"/>
      <c r="F19" s="1568"/>
      <c r="G19" s="1568"/>
      <c r="H19" s="1568"/>
      <c r="I19" s="1569"/>
      <c r="J19" s="1566"/>
      <c r="K19" s="1566"/>
      <c r="L19" s="1566"/>
      <c r="M19" s="1566"/>
      <c r="N19" s="1566"/>
      <c r="O19" s="1567"/>
      <c r="P19" s="445"/>
      <c r="Q19" s="559"/>
      <c r="R19" s="1561"/>
      <c r="S19" s="1562"/>
      <c r="T19" s="1562"/>
      <c r="U19" s="1563"/>
      <c r="V19" s="1564"/>
      <c r="W19" s="1564"/>
      <c r="X19" s="1564"/>
      <c r="Y19" s="1565"/>
      <c r="Z19" s="1566"/>
      <c r="AA19" s="1513"/>
      <c r="AB19" s="1513"/>
      <c r="AC19" s="1513"/>
      <c r="AD19" s="1513">
        <v>20</v>
      </c>
      <c r="AE19" s="1514"/>
      <c r="AF19" s="1514"/>
      <c r="AG19" s="566"/>
      <c r="AH19" s="1521" t="str">
        <f t="shared" si="0"/>
        <v/>
      </c>
      <c r="AI19" s="1521" t="str">
        <f t="shared" si="1"/>
        <v/>
      </c>
      <c r="AJ19" s="547"/>
      <c r="AK19" s="547"/>
      <c r="AL19" s="547"/>
      <c r="AM19" s="547"/>
      <c r="AN19" s="547"/>
      <c r="AO19" s="547"/>
      <c r="AP19" s="543"/>
      <c r="AQ19" s="1522" t="str">
        <f t="shared" si="2"/>
        <v/>
      </c>
      <c r="AR19" s="1522" t="str">
        <f t="shared" si="3"/>
        <v/>
      </c>
      <c r="AS19" s="368" t="str">
        <f t="shared" si="4"/>
        <v/>
      </c>
      <c r="AT19" s="231"/>
      <c r="AU19" s="62"/>
      <c r="AV19" s="381"/>
      <c r="AW19" s="1536"/>
      <c r="AX19" s="542"/>
      <c r="AY19" s="542"/>
      <c r="AZ19" s="542"/>
      <c r="BA19" s="230" t="str">
        <f t="shared" si="10"/>
        <v/>
      </c>
      <c r="BB19" s="230" t="str">
        <f t="shared" si="9"/>
        <v/>
      </c>
      <c r="BC19" s="547"/>
      <c r="BD19" s="547"/>
      <c r="BE19" s="547"/>
      <c r="BF19" s="547"/>
      <c r="BG19" s="547"/>
      <c r="BH19" s="547"/>
      <c r="BI19" s="547"/>
      <c r="BJ19" s="544" t="str">
        <f t="shared" si="8"/>
        <v/>
      </c>
      <c r="BK19" s="562"/>
      <c r="BL19" s="562"/>
      <c r="BM19" s="562"/>
      <c r="BN19" s="562"/>
      <c r="BO19" s="563"/>
      <c r="BP19" s="606" t="str">
        <f t="shared" si="5"/>
        <v/>
      </c>
      <c r="BQ19" s="596" t="str">
        <f t="shared" si="6"/>
        <v/>
      </c>
      <c r="BR19" s="595" t="str">
        <f t="shared" si="7"/>
        <v/>
      </c>
      <c r="BS19" s="597"/>
      <c r="BT19" s="609"/>
      <c r="BU19" s="1501" t="s">
        <v>447</v>
      </c>
      <c r="BV19" s="1493"/>
      <c r="BW19" s="1493"/>
      <c r="BX19" s="1493"/>
      <c r="BY19" s="1493"/>
      <c r="BZ19" s="1493"/>
      <c r="CA19" s="1494"/>
    </row>
    <row r="20" spans="1:79" s="11" customFormat="1" ht="18.95" customHeight="1">
      <c r="A20" s="1534">
        <v>13</v>
      </c>
      <c r="B20" s="1561"/>
      <c r="C20" s="1562"/>
      <c r="D20" s="1562"/>
      <c r="E20" s="1563"/>
      <c r="F20" s="1568"/>
      <c r="G20" s="1568"/>
      <c r="H20" s="1568"/>
      <c r="I20" s="1569"/>
      <c r="J20" s="1566"/>
      <c r="K20" s="1566"/>
      <c r="L20" s="1566"/>
      <c r="M20" s="1566"/>
      <c r="N20" s="1566"/>
      <c r="O20" s="1567"/>
      <c r="P20" s="445"/>
      <c r="Q20" s="559"/>
      <c r="R20" s="1561"/>
      <c r="S20" s="1562"/>
      <c r="T20" s="1562"/>
      <c r="U20" s="1563"/>
      <c r="V20" s="1564"/>
      <c r="W20" s="1564"/>
      <c r="X20" s="1564"/>
      <c r="Y20" s="1569"/>
      <c r="Z20" s="1566"/>
      <c r="AA20" s="566"/>
      <c r="AB20" s="566"/>
      <c r="AC20" s="566"/>
      <c r="AD20" s="566"/>
      <c r="AE20" s="566"/>
      <c r="AF20" s="566"/>
      <c r="AG20" s="566"/>
      <c r="AH20" s="1521" t="str">
        <f t="shared" si="0"/>
        <v/>
      </c>
      <c r="AI20" s="1521" t="str">
        <f t="shared" si="1"/>
        <v/>
      </c>
      <c r="AJ20" s="547"/>
      <c r="AK20" s="547"/>
      <c r="AL20" s="547"/>
      <c r="AM20" s="547"/>
      <c r="AN20" s="547"/>
      <c r="AO20" s="547"/>
      <c r="AP20" s="543"/>
      <c r="AQ20" s="1522" t="str">
        <f t="shared" si="2"/>
        <v/>
      </c>
      <c r="AR20" s="1522" t="str">
        <f t="shared" si="3"/>
        <v/>
      </c>
      <c r="AS20" s="368" t="str">
        <f t="shared" si="4"/>
        <v/>
      </c>
      <c r="AT20" s="231"/>
      <c r="AU20" s="62"/>
      <c r="AV20" s="381"/>
      <c r="AW20" s="1536"/>
      <c r="AX20" s="542"/>
      <c r="AY20" s="542"/>
      <c r="AZ20" s="542"/>
      <c r="BA20" s="230" t="str">
        <f t="shared" si="10"/>
        <v/>
      </c>
      <c r="BB20" s="230" t="str">
        <f t="shared" si="9"/>
        <v/>
      </c>
      <c r="BC20" s="547"/>
      <c r="BD20" s="547"/>
      <c r="BE20" s="547"/>
      <c r="BF20" s="547"/>
      <c r="BG20" s="547"/>
      <c r="BH20" s="547"/>
      <c r="BI20" s="547"/>
      <c r="BJ20" s="544" t="str">
        <f t="shared" si="8"/>
        <v/>
      </c>
      <c r="BK20" s="562"/>
      <c r="BL20" s="562"/>
      <c r="BM20" s="562"/>
      <c r="BN20" s="562"/>
      <c r="BO20" s="563"/>
      <c r="BP20" s="606" t="str">
        <f t="shared" si="5"/>
        <v/>
      </c>
      <c r="BQ20" s="596" t="str">
        <f t="shared" si="6"/>
        <v/>
      </c>
      <c r="BR20" s="595" t="str">
        <f t="shared" si="7"/>
        <v/>
      </c>
      <c r="BS20" s="597"/>
      <c r="BT20" s="609"/>
      <c r="BU20" s="1501" t="s">
        <v>448</v>
      </c>
      <c r="BV20" s="1493"/>
      <c r="BW20" s="1493"/>
      <c r="BX20" s="1493"/>
      <c r="BY20" s="1493"/>
      <c r="BZ20" s="1493"/>
      <c r="CA20" s="1494"/>
    </row>
    <row r="21" spans="1:79" s="11" customFormat="1" ht="18.95" customHeight="1">
      <c r="A21" s="1534">
        <v>14</v>
      </c>
      <c r="B21" s="1572"/>
      <c r="C21" s="1573"/>
      <c r="D21" s="1573"/>
      <c r="E21" s="1574"/>
      <c r="F21" s="1575"/>
      <c r="G21" s="1575"/>
      <c r="H21" s="1575"/>
      <c r="I21" s="1576"/>
      <c r="J21" s="1566"/>
      <c r="K21" s="1566"/>
      <c r="L21" s="1566"/>
      <c r="M21" s="1566"/>
      <c r="N21" s="1566"/>
      <c r="O21" s="1567"/>
      <c r="P21" s="445"/>
      <c r="Q21" s="559"/>
      <c r="R21" s="1572"/>
      <c r="S21" s="1573"/>
      <c r="T21" s="1573"/>
      <c r="U21" s="1574"/>
      <c r="V21" s="1577"/>
      <c r="W21" s="1577"/>
      <c r="X21" s="1577"/>
      <c r="Y21" s="1569"/>
      <c r="Z21" s="1566"/>
      <c r="AA21" s="561"/>
      <c r="AB21" s="561"/>
      <c r="AC21" s="561"/>
      <c r="AD21" s="561"/>
      <c r="AE21" s="561"/>
      <c r="AF21" s="561"/>
      <c r="AG21" s="561"/>
      <c r="AH21" s="1521" t="str">
        <f t="shared" si="0"/>
        <v/>
      </c>
      <c r="AI21" s="1521" t="str">
        <f t="shared" si="1"/>
        <v/>
      </c>
      <c r="AJ21" s="547"/>
      <c r="AK21" s="547"/>
      <c r="AL21" s="547"/>
      <c r="AM21" s="547"/>
      <c r="AN21" s="547"/>
      <c r="AO21" s="547"/>
      <c r="AP21" s="543"/>
      <c r="AQ21" s="1522" t="str">
        <f t="shared" si="2"/>
        <v/>
      </c>
      <c r="AR21" s="1522" t="str">
        <f t="shared" si="3"/>
        <v/>
      </c>
      <c r="AS21" s="368" t="str">
        <f t="shared" si="4"/>
        <v/>
      </c>
      <c r="AT21" s="231"/>
      <c r="AU21" s="62"/>
      <c r="AV21" s="381"/>
      <c r="AW21" s="1536"/>
      <c r="AX21" s="542"/>
      <c r="AY21" s="542"/>
      <c r="AZ21" s="542"/>
      <c r="BA21" s="230" t="str">
        <f t="shared" si="10"/>
        <v/>
      </c>
      <c r="BB21" s="230" t="str">
        <f t="shared" si="9"/>
        <v/>
      </c>
      <c r="BC21" s="547"/>
      <c r="BD21" s="547"/>
      <c r="BE21" s="547"/>
      <c r="BF21" s="547"/>
      <c r="BG21" s="547"/>
      <c r="BH21" s="547"/>
      <c r="BI21" s="547"/>
      <c r="BJ21" s="544" t="str">
        <f t="shared" si="8"/>
        <v/>
      </c>
      <c r="BK21" s="562"/>
      <c r="BL21" s="562"/>
      <c r="BM21" s="562"/>
      <c r="BN21" s="562"/>
      <c r="BO21" s="563"/>
      <c r="BP21" s="606" t="str">
        <f t="shared" si="5"/>
        <v/>
      </c>
      <c r="BQ21" s="596" t="str">
        <f t="shared" si="6"/>
        <v/>
      </c>
      <c r="BR21" s="595" t="str">
        <f t="shared" si="7"/>
        <v/>
      </c>
      <c r="BS21" s="597"/>
      <c r="BT21" s="609"/>
      <c r="BU21" s="1502" t="s">
        <v>449</v>
      </c>
      <c r="BV21" s="1495"/>
      <c r="BW21" s="1495"/>
      <c r="BX21" s="1495"/>
      <c r="BY21" s="1495"/>
      <c r="BZ21" s="1495"/>
      <c r="CA21" s="1496"/>
    </row>
    <row r="22" spans="1:79" s="11" customFormat="1" ht="18.95" customHeight="1">
      <c r="A22" s="1534">
        <v>15</v>
      </c>
      <c r="B22" s="1561"/>
      <c r="C22" s="1562"/>
      <c r="D22" s="1562"/>
      <c r="E22" s="1563"/>
      <c r="F22" s="1564"/>
      <c r="G22" s="1564"/>
      <c r="H22" s="1564"/>
      <c r="I22" s="1565"/>
      <c r="J22" s="1566"/>
      <c r="K22" s="1566"/>
      <c r="L22" s="1566"/>
      <c r="M22" s="1566"/>
      <c r="N22" s="1566"/>
      <c r="O22" s="1567"/>
      <c r="P22" s="445"/>
      <c r="Q22" s="559"/>
      <c r="R22" s="1579"/>
      <c r="S22" s="1580"/>
      <c r="T22" s="1580"/>
      <c r="U22" s="1581"/>
      <c r="V22" s="1582"/>
      <c r="W22" s="1582"/>
      <c r="X22" s="1582"/>
      <c r="Y22" s="1578"/>
      <c r="Z22" s="1566"/>
      <c r="AA22" s="566"/>
      <c r="AB22" s="566"/>
      <c r="AC22" s="566"/>
      <c r="AD22" s="566"/>
      <c r="AE22" s="566"/>
      <c r="AF22" s="566"/>
      <c r="AG22" s="566"/>
      <c r="AH22" s="1521" t="str">
        <f t="shared" si="0"/>
        <v/>
      </c>
      <c r="AI22" s="1521" t="str">
        <f t="shared" si="1"/>
        <v/>
      </c>
      <c r="AJ22" s="547"/>
      <c r="AK22" s="547"/>
      <c r="AL22" s="547"/>
      <c r="AM22" s="547"/>
      <c r="AN22" s="547"/>
      <c r="AO22" s="547"/>
      <c r="AP22" s="543"/>
      <c r="AQ22" s="1522" t="str">
        <f t="shared" si="2"/>
        <v/>
      </c>
      <c r="AR22" s="1522" t="str">
        <f t="shared" si="3"/>
        <v/>
      </c>
      <c r="AS22" s="368" t="str">
        <f t="shared" si="4"/>
        <v/>
      </c>
      <c r="AT22" s="231"/>
      <c r="AU22" s="62"/>
      <c r="AV22" s="381"/>
      <c r="AW22" s="1536"/>
      <c r="AX22" s="542"/>
      <c r="AY22" s="542"/>
      <c r="AZ22" s="542"/>
      <c r="BA22" s="230" t="str">
        <f t="shared" si="10"/>
        <v/>
      </c>
      <c r="BB22" s="230" t="str">
        <f t="shared" si="9"/>
        <v/>
      </c>
      <c r="BC22" s="547"/>
      <c r="BD22" s="547"/>
      <c r="BE22" s="547"/>
      <c r="BF22" s="547"/>
      <c r="BG22" s="547"/>
      <c r="BH22" s="547"/>
      <c r="BI22" s="547"/>
      <c r="BJ22" s="544" t="str">
        <f t="shared" si="8"/>
        <v/>
      </c>
      <c r="BK22" s="562"/>
      <c r="BL22" s="562"/>
      <c r="BM22" s="562"/>
      <c r="BN22" s="562"/>
      <c r="BO22" s="563"/>
      <c r="BP22" s="606" t="str">
        <f t="shared" si="5"/>
        <v/>
      </c>
      <c r="BQ22" s="596" t="str">
        <f t="shared" si="6"/>
        <v/>
      </c>
      <c r="BR22" s="595" t="str">
        <f t="shared" si="7"/>
        <v/>
      </c>
      <c r="BS22" s="597"/>
      <c r="BT22" s="609"/>
    </row>
    <row r="23" spans="1:79" s="11" customFormat="1" ht="18.95" customHeight="1">
      <c r="A23" s="1534">
        <v>16</v>
      </c>
      <c r="B23" s="1561"/>
      <c r="C23" s="1562"/>
      <c r="D23" s="1562"/>
      <c r="E23" s="1563"/>
      <c r="F23" s="1568"/>
      <c r="G23" s="1568"/>
      <c r="H23" s="1568"/>
      <c r="I23" s="1569"/>
      <c r="J23" s="1566"/>
      <c r="K23" s="1566"/>
      <c r="L23" s="1566"/>
      <c r="M23" s="1566"/>
      <c r="N23" s="1566"/>
      <c r="O23" s="1567"/>
      <c r="P23" s="445"/>
      <c r="Q23" s="559"/>
      <c r="R23" s="1572"/>
      <c r="S23" s="1573"/>
      <c r="T23" s="1573"/>
      <c r="U23" s="1574"/>
      <c r="V23" s="1577"/>
      <c r="W23" s="1577"/>
      <c r="X23" s="1577"/>
      <c r="Y23" s="1569"/>
      <c r="Z23" s="1566"/>
      <c r="AA23" s="566"/>
      <c r="AB23" s="566"/>
      <c r="AC23" s="566"/>
      <c r="AD23" s="566"/>
      <c r="AE23" s="566"/>
      <c r="AF23" s="566"/>
      <c r="AG23" s="566"/>
      <c r="AH23" s="1521" t="str">
        <f t="shared" si="0"/>
        <v/>
      </c>
      <c r="AI23" s="1521" t="str">
        <f t="shared" si="1"/>
        <v/>
      </c>
      <c r="AJ23" s="547"/>
      <c r="AK23" s="547"/>
      <c r="AL23" s="547"/>
      <c r="AM23" s="547"/>
      <c r="AN23" s="547"/>
      <c r="AO23" s="547"/>
      <c r="AP23" s="543"/>
      <c r="AQ23" s="1522" t="str">
        <f t="shared" si="2"/>
        <v/>
      </c>
      <c r="AR23" s="1522" t="str">
        <f t="shared" si="3"/>
        <v/>
      </c>
      <c r="AS23" s="368" t="str">
        <f t="shared" si="4"/>
        <v/>
      </c>
      <c r="AT23" s="231"/>
      <c r="AU23" s="62"/>
      <c r="AV23" s="168"/>
      <c r="AW23" s="1536"/>
      <c r="AX23" s="577"/>
      <c r="AY23" s="577"/>
      <c r="AZ23" s="577"/>
      <c r="BA23" s="578" t="str">
        <f t="shared" si="10"/>
        <v/>
      </c>
      <c r="BB23" s="578" t="str">
        <f t="shared" si="9"/>
        <v/>
      </c>
      <c r="BC23" s="579"/>
      <c r="BD23" s="579"/>
      <c r="BE23" s="579"/>
      <c r="BF23" s="579"/>
      <c r="BG23" s="579"/>
      <c r="BH23" s="579"/>
      <c r="BI23" s="579"/>
      <c r="BJ23" s="580" t="str">
        <f t="shared" si="8"/>
        <v/>
      </c>
      <c r="BK23" s="562"/>
      <c r="BL23" s="562"/>
      <c r="BM23" s="562"/>
      <c r="BN23" s="562"/>
      <c r="BO23" s="563"/>
      <c r="BP23" s="606" t="str">
        <f t="shared" si="5"/>
        <v/>
      </c>
      <c r="BQ23" s="596" t="str">
        <f t="shared" si="6"/>
        <v/>
      </c>
      <c r="BR23" s="595" t="str">
        <f t="shared" si="7"/>
        <v/>
      </c>
      <c r="BS23" s="597"/>
      <c r="BT23" s="609"/>
      <c r="BU23" s="1527" t="s">
        <v>459</v>
      </c>
      <c r="BV23" s="1491"/>
      <c r="BW23" s="1491"/>
      <c r="BX23" s="1491"/>
      <c r="BY23" s="1491"/>
      <c r="BZ23" s="1491"/>
      <c r="CA23" s="1492"/>
    </row>
    <row r="24" spans="1:79" s="232" customFormat="1" ht="18.95" customHeight="1">
      <c r="A24" s="1534">
        <v>17</v>
      </c>
      <c r="B24" s="560"/>
      <c r="C24" s="557"/>
      <c r="D24" s="557"/>
      <c r="E24" s="558"/>
      <c r="F24" s="566"/>
      <c r="G24" s="1072"/>
      <c r="H24" s="559"/>
      <c r="I24" s="565"/>
      <c r="J24" s="560"/>
      <c r="K24" s="559"/>
      <c r="L24" s="559"/>
      <c r="M24" s="559"/>
      <c r="N24" s="559"/>
      <c r="O24" s="559"/>
      <c r="P24" s="559"/>
      <c r="Q24" s="559"/>
      <c r="R24" s="560"/>
      <c r="S24" s="557"/>
      <c r="T24" s="557"/>
      <c r="U24" s="558"/>
      <c r="V24" s="559"/>
      <c r="W24" s="559"/>
      <c r="X24" s="559"/>
      <c r="Y24" s="559"/>
      <c r="Z24" s="446"/>
      <c r="AA24" s="418"/>
      <c r="AB24" s="418"/>
      <c r="AC24" s="418"/>
      <c r="AD24" s="418"/>
      <c r="AE24" s="418"/>
      <c r="AF24" s="418"/>
      <c r="AG24" s="418"/>
      <c r="AH24" s="418" t="str">
        <f t="shared" si="0"/>
        <v/>
      </c>
      <c r="AI24" s="418" t="str">
        <f t="shared" si="1"/>
        <v/>
      </c>
      <c r="AJ24" s="418"/>
      <c r="AK24" s="418"/>
      <c r="AL24" s="418"/>
      <c r="AM24" s="418"/>
      <c r="AN24" s="418"/>
      <c r="AO24" s="418"/>
      <c r="AP24" s="418"/>
      <c r="AQ24" s="1522" t="str">
        <f t="shared" si="2"/>
        <v/>
      </c>
      <c r="AR24" s="1522" t="str">
        <f t="shared" si="3"/>
        <v/>
      </c>
      <c r="AS24" s="418"/>
      <c r="AT24" s="418"/>
      <c r="AU24" s="418"/>
      <c r="AV24" s="168"/>
      <c r="AW24" s="1536"/>
      <c r="AX24" s="418"/>
      <c r="AY24" s="418"/>
      <c r="AZ24" s="418"/>
      <c r="BA24" s="570" t="str">
        <f t="shared" ref="BA24:BA32" si="11">IF(AND(C24="",D24="",S24="",T24=""),"",IF(AND(I24&gt;0,AR24&gt;0),"a",IF(AND(I24&gt;0,AS24&gt;0),"b",IF(AND(AR24&gt;0,J24&gt;0),"b",IF(AND(J24&gt;0,AS24&gt;0),"d",IF(AND(I24&gt;0,AR24="",AS24=""),"c",IF(AND(AR24&gt;0,I24="",J24=""),"c","")))))))</f>
        <v/>
      </c>
      <c r="BB24" s="570" t="str">
        <f t="shared" si="9"/>
        <v/>
      </c>
      <c r="BC24" s="570"/>
      <c r="BD24" s="570"/>
      <c r="BE24" s="570"/>
      <c r="BF24" s="570"/>
      <c r="BG24" s="570"/>
      <c r="BH24" s="570"/>
      <c r="BI24" s="570"/>
      <c r="BJ24" s="570"/>
      <c r="BK24" s="570"/>
      <c r="BL24" s="570"/>
      <c r="BM24" s="570"/>
      <c r="BN24" s="570"/>
      <c r="BO24" s="576"/>
      <c r="BP24" s="595" t="str">
        <f t="shared" si="5"/>
        <v/>
      </c>
      <c r="BQ24" s="596" t="str">
        <f t="shared" si="6"/>
        <v/>
      </c>
      <c r="BR24" s="595" t="str">
        <f t="shared" si="7"/>
        <v/>
      </c>
      <c r="BS24" s="597"/>
      <c r="BT24" s="418"/>
      <c r="BU24" s="1528" t="s">
        <v>454</v>
      </c>
      <c r="BV24" s="1529"/>
      <c r="BW24" s="1529"/>
      <c r="BX24" s="1529"/>
      <c r="BY24" s="1529"/>
      <c r="BZ24" s="1529"/>
      <c r="CA24" s="1530"/>
    </row>
    <row r="25" spans="1:79" s="232" customFormat="1" ht="18.95" customHeight="1">
      <c r="A25" s="1534">
        <v>18</v>
      </c>
      <c r="B25" s="560"/>
      <c r="C25" s="557"/>
      <c r="D25" s="557"/>
      <c r="E25" s="558"/>
      <c r="F25" s="566"/>
      <c r="G25" s="1072"/>
      <c r="H25" s="559"/>
      <c r="I25" s="565"/>
      <c r="J25" s="560"/>
      <c r="K25" s="559"/>
      <c r="L25" s="559"/>
      <c r="M25" s="559"/>
      <c r="N25" s="559"/>
      <c r="O25" s="559"/>
      <c r="P25" s="559"/>
      <c r="Q25" s="559"/>
      <c r="R25" s="560"/>
      <c r="S25" s="557"/>
      <c r="T25" s="557"/>
      <c r="U25" s="558"/>
      <c r="V25" s="559"/>
      <c r="W25" s="559"/>
      <c r="X25" s="559"/>
      <c r="Y25" s="559"/>
      <c r="Z25" s="446"/>
      <c r="AA25" s="418"/>
      <c r="AB25" s="418"/>
      <c r="AC25" s="418"/>
      <c r="AD25" s="418"/>
      <c r="AE25" s="418"/>
      <c r="AF25" s="418"/>
      <c r="AG25" s="418"/>
      <c r="AH25" s="418" t="str">
        <f t="shared" si="0"/>
        <v/>
      </c>
      <c r="AI25" s="418" t="str">
        <f t="shared" si="1"/>
        <v/>
      </c>
      <c r="AJ25" s="418"/>
      <c r="AK25" s="418"/>
      <c r="AL25" s="418"/>
      <c r="AM25" s="418"/>
      <c r="AN25" s="418"/>
      <c r="AO25" s="418"/>
      <c r="AP25" s="418"/>
      <c r="AQ25" s="1522" t="str">
        <f t="shared" si="2"/>
        <v/>
      </c>
      <c r="AR25" s="1522" t="str">
        <f t="shared" si="3"/>
        <v/>
      </c>
      <c r="AS25" s="418"/>
      <c r="AT25" s="418"/>
      <c r="AU25" s="418"/>
      <c r="AV25" s="168"/>
      <c r="AW25" s="1536"/>
      <c r="AX25" s="418"/>
      <c r="AY25" s="418"/>
      <c r="AZ25" s="418"/>
      <c r="BA25" s="570" t="str">
        <f t="shared" si="11"/>
        <v/>
      </c>
      <c r="BB25" s="570" t="str">
        <f t="shared" si="9"/>
        <v/>
      </c>
      <c r="BC25" s="570"/>
      <c r="BD25" s="570"/>
      <c r="BE25" s="570"/>
      <c r="BF25" s="570"/>
      <c r="BG25" s="570"/>
      <c r="BH25" s="570"/>
      <c r="BI25" s="570"/>
      <c r="BJ25" s="570"/>
      <c r="BK25" s="570"/>
      <c r="BL25" s="570"/>
      <c r="BM25" s="570"/>
      <c r="BN25" s="570"/>
      <c r="BO25" s="576"/>
      <c r="BP25" s="595" t="str">
        <f t="shared" si="5"/>
        <v/>
      </c>
      <c r="BQ25" s="596" t="str">
        <f t="shared" si="6"/>
        <v/>
      </c>
      <c r="BR25" s="595" t="str">
        <f t="shared" si="7"/>
        <v/>
      </c>
      <c r="BS25" s="597"/>
      <c r="BT25" s="418"/>
      <c r="BU25" s="418"/>
    </row>
    <row r="26" spans="1:79" s="232" customFormat="1" ht="18.95" customHeight="1">
      <c r="A26" s="1534">
        <v>19</v>
      </c>
      <c r="B26" s="560"/>
      <c r="C26" s="557"/>
      <c r="D26" s="557"/>
      <c r="E26" s="558"/>
      <c r="F26" s="566"/>
      <c r="G26" s="1072"/>
      <c r="H26" s="559"/>
      <c r="I26" s="565"/>
      <c r="J26" s="560"/>
      <c r="K26" s="559"/>
      <c r="L26" s="559"/>
      <c r="M26" s="559"/>
      <c r="N26" s="559"/>
      <c r="O26" s="559"/>
      <c r="P26" s="559"/>
      <c r="Q26" s="559"/>
      <c r="R26" s="560"/>
      <c r="S26" s="557"/>
      <c r="T26" s="557"/>
      <c r="U26" s="558"/>
      <c r="V26" s="559"/>
      <c r="W26" s="559"/>
      <c r="X26" s="559"/>
      <c r="Y26" s="559"/>
      <c r="Z26" s="446"/>
      <c r="AA26" s="418"/>
      <c r="AB26" s="418"/>
      <c r="AC26" s="418"/>
      <c r="AD26" s="418"/>
      <c r="AE26" s="418"/>
      <c r="AF26" s="418"/>
      <c r="AG26" s="418"/>
      <c r="AH26" s="418" t="str">
        <f t="shared" si="0"/>
        <v/>
      </c>
      <c r="AI26" s="418" t="str">
        <f t="shared" si="1"/>
        <v/>
      </c>
      <c r="AJ26" s="418"/>
      <c r="AK26" s="418"/>
      <c r="AL26" s="418"/>
      <c r="AM26" s="418"/>
      <c r="AN26" s="418"/>
      <c r="AO26" s="418"/>
      <c r="AP26" s="418"/>
      <c r="AQ26" s="1522" t="str">
        <f t="shared" si="2"/>
        <v/>
      </c>
      <c r="AR26" s="1522" t="str">
        <f t="shared" si="3"/>
        <v/>
      </c>
      <c r="AS26" s="418"/>
      <c r="AT26" s="418"/>
      <c r="AU26" s="418"/>
      <c r="AV26" s="168"/>
      <c r="AW26" s="1536"/>
      <c r="AX26" s="418"/>
      <c r="AY26" s="418"/>
      <c r="AZ26" s="418"/>
      <c r="BA26" s="570" t="str">
        <f t="shared" si="11"/>
        <v/>
      </c>
      <c r="BB26" s="570" t="str">
        <f t="shared" si="9"/>
        <v/>
      </c>
      <c r="BC26" s="570"/>
      <c r="BD26" s="570"/>
      <c r="BE26" s="570"/>
      <c r="BF26" s="570"/>
      <c r="BG26" s="570"/>
      <c r="BH26" s="570"/>
      <c r="BI26" s="570"/>
      <c r="BJ26" s="570"/>
      <c r="BK26" s="570"/>
      <c r="BL26" s="570"/>
      <c r="BM26" s="570"/>
      <c r="BN26" s="570"/>
      <c r="BO26" s="576"/>
      <c r="BP26" s="595" t="str">
        <f t="shared" si="5"/>
        <v/>
      </c>
      <c r="BQ26" s="596" t="str">
        <f t="shared" si="6"/>
        <v/>
      </c>
      <c r="BR26" s="595" t="str">
        <f t="shared" si="7"/>
        <v/>
      </c>
      <c r="BS26" s="597"/>
      <c r="BT26" s="418"/>
      <c r="BU26" s="418"/>
    </row>
    <row r="27" spans="1:79" s="232" customFormat="1" ht="18.95" customHeight="1">
      <c r="A27" s="1534">
        <v>20</v>
      </c>
      <c r="B27" s="560"/>
      <c r="C27" s="557"/>
      <c r="D27" s="557"/>
      <c r="E27" s="558"/>
      <c r="F27" s="566"/>
      <c r="G27" s="1072"/>
      <c r="H27" s="559"/>
      <c r="I27" s="565"/>
      <c r="J27" s="560"/>
      <c r="K27" s="559"/>
      <c r="L27" s="559"/>
      <c r="M27" s="559"/>
      <c r="N27" s="559"/>
      <c r="O27" s="559"/>
      <c r="P27" s="559"/>
      <c r="Q27" s="559"/>
      <c r="R27" s="560"/>
      <c r="S27" s="557"/>
      <c r="T27" s="557"/>
      <c r="U27" s="558"/>
      <c r="V27" s="559"/>
      <c r="W27" s="559"/>
      <c r="X27" s="559"/>
      <c r="Y27" s="559"/>
      <c r="Z27" s="446"/>
      <c r="AA27" s="418"/>
      <c r="AB27" s="418"/>
      <c r="AC27" s="418"/>
      <c r="AD27" s="418"/>
      <c r="AE27" s="418"/>
      <c r="AF27" s="418"/>
      <c r="AG27" s="418"/>
      <c r="AH27" s="418" t="str">
        <f t="shared" si="0"/>
        <v/>
      </c>
      <c r="AI27" s="418" t="str">
        <f t="shared" si="1"/>
        <v/>
      </c>
      <c r="AJ27" s="418"/>
      <c r="AK27" s="418"/>
      <c r="AL27" s="418"/>
      <c r="AM27" s="418"/>
      <c r="AN27" s="418"/>
      <c r="AO27" s="418"/>
      <c r="AP27" s="418"/>
      <c r="AQ27" s="1522" t="str">
        <f t="shared" si="2"/>
        <v/>
      </c>
      <c r="AR27" s="1522" t="str">
        <f t="shared" si="3"/>
        <v/>
      </c>
      <c r="AS27" s="418"/>
      <c r="AT27" s="418"/>
      <c r="AU27" s="418"/>
      <c r="AV27" s="168"/>
      <c r="AW27" s="1536"/>
      <c r="AX27" s="418"/>
      <c r="AY27" s="418"/>
      <c r="AZ27" s="418"/>
      <c r="BA27" s="570" t="str">
        <f t="shared" si="11"/>
        <v/>
      </c>
      <c r="BB27" s="570" t="str">
        <f t="shared" si="9"/>
        <v/>
      </c>
      <c r="BC27" s="570"/>
      <c r="BD27" s="570"/>
      <c r="BE27" s="570"/>
      <c r="BF27" s="570"/>
      <c r="BG27" s="570"/>
      <c r="BH27" s="570"/>
      <c r="BI27" s="570"/>
      <c r="BJ27" s="570"/>
      <c r="BK27" s="570"/>
      <c r="BL27" s="570"/>
      <c r="BM27" s="570"/>
      <c r="BN27" s="570"/>
      <c r="BO27" s="576"/>
      <c r="BP27" s="595" t="str">
        <f t="shared" si="5"/>
        <v/>
      </c>
      <c r="BQ27" s="596" t="str">
        <f t="shared" si="6"/>
        <v/>
      </c>
      <c r="BR27" s="595" t="str">
        <f t="shared" si="7"/>
        <v/>
      </c>
      <c r="BS27" s="597"/>
      <c r="BT27" s="418"/>
      <c r="BU27" s="418"/>
    </row>
    <row r="28" spans="1:79" s="232" customFormat="1" ht="18.95" customHeight="1">
      <c r="A28" s="1534">
        <v>21</v>
      </c>
      <c r="B28" s="560"/>
      <c r="C28" s="557"/>
      <c r="D28" s="557"/>
      <c r="E28" s="558"/>
      <c r="F28" s="566"/>
      <c r="G28" s="1072"/>
      <c r="H28" s="559"/>
      <c r="I28" s="565"/>
      <c r="J28" s="560"/>
      <c r="K28" s="559"/>
      <c r="L28" s="559"/>
      <c r="M28" s="559"/>
      <c r="N28" s="559"/>
      <c r="O28" s="559"/>
      <c r="P28" s="559"/>
      <c r="Q28" s="559"/>
      <c r="R28" s="560"/>
      <c r="S28" s="557"/>
      <c r="T28" s="557"/>
      <c r="U28" s="558"/>
      <c r="V28" s="559"/>
      <c r="W28" s="559"/>
      <c r="X28" s="559"/>
      <c r="Y28" s="559"/>
      <c r="Z28" s="446"/>
      <c r="AA28" s="418"/>
      <c r="AB28" s="418"/>
      <c r="AC28" s="418"/>
      <c r="AD28" s="418"/>
      <c r="AE28" s="418"/>
      <c r="AF28" s="418"/>
      <c r="AG28" s="418"/>
      <c r="AH28" s="418" t="str">
        <f t="shared" si="0"/>
        <v/>
      </c>
      <c r="AI28" s="418" t="str">
        <f t="shared" si="1"/>
        <v/>
      </c>
      <c r="AJ28" s="418"/>
      <c r="AK28" s="418"/>
      <c r="AL28" s="418"/>
      <c r="AM28" s="418"/>
      <c r="AN28" s="418"/>
      <c r="AO28" s="418"/>
      <c r="AP28" s="418"/>
      <c r="AQ28" s="1522" t="str">
        <f t="shared" si="2"/>
        <v/>
      </c>
      <c r="AR28" s="1522" t="str">
        <f t="shared" si="3"/>
        <v/>
      </c>
      <c r="AS28" s="418"/>
      <c r="AT28" s="418"/>
      <c r="AU28" s="418"/>
      <c r="AV28" s="168"/>
      <c r="AW28" s="1536"/>
      <c r="AX28" s="418"/>
      <c r="AY28" s="418"/>
      <c r="AZ28" s="418"/>
      <c r="BA28" s="570" t="str">
        <f t="shared" si="11"/>
        <v/>
      </c>
      <c r="BB28" s="570" t="str">
        <f t="shared" si="9"/>
        <v/>
      </c>
      <c r="BC28" s="570"/>
      <c r="BD28" s="570"/>
      <c r="BE28" s="570"/>
      <c r="BF28" s="570"/>
      <c r="BG28" s="570"/>
      <c r="BH28" s="570"/>
      <c r="BI28" s="570"/>
      <c r="BJ28" s="570"/>
      <c r="BK28" s="570"/>
      <c r="BL28" s="570"/>
      <c r="BM28" s="570"/>
      <c r="BN28" s="570"/>
      <c r="BO28" s="576"/>
      <c r="BP28" s="595" t="str">
        <f t="shared" si="5"/>
        <v/>
      </c>
      <c r="BQ28" s="596" t="str">
        <f t="shared" si="6"/>
        <v/>
      </c>
      <c r="BR28" s="595" t="str">
        <f t="shared" si="7"/>
        <v/>
      </c>
      <c r="BS28" s="597"/>
      <c r="BT28" s="418"/>
      <c r="BU28" s="418"/>
    </row>
    <row r="29" spans="1:79" s="232" customFormat="1" ht="18.95" customHeight="1">
      <c r="A29" s="1534">
        <v>22</v>
      </c>
      <c r="B29" s="560"/>
      <c r="C29" s="557"/>
      <c r="D29" s="557"/>
      <c r="E29" s="558"/>
      <c r="F29" s="566"/>
      <c r="G29" s="1072"/>
      <c r="H29" s="559"/>
      <c r="I29" s="565"/>
      <c r="J29" s="560"/>
      <c r="K29" s="559"/>
      <c r="L29" s="559"/>
      <c r="M29" s="559"/>
      <c r="N29" s="559"/>
      <c r="O29" s="559"/>
      <c r="P29" s="559"/>
      <c r="Q29" s="559"/>
      <c r="R29" s="560"/>
      <c r="S29" s="557"/>
      <c r="T29" s="557"/>
      <c r="U29" s="558"/>
      <c r="V29" s="559"/>
      <c r="W29" s="559"/>
      <c r="X29" s="559"/>
      <c r="Y29" s="559"/>
      <c r="Z29" s="446"/>
      <c r="AA29" s="418"/>
      <c r="AB29" s="418"/>
      <c r="AC29" s="418"/>
      <c r="AD29" s="418"/>
      <c r="AE29" s="418"/>
      <c r="AF29" s="418"/>
      <c r="AG29" s="418"/>
      <c r="AH29" s="418" t="str">
        <f t="shared" si="0"/>
        <v/>
      </c>
      <c r="AI29" s="418" t="str">
        <f t="shared" si="1"/>
        <v/>
      </c>
      <c r="AJ29" s="418"/>
      <c r="AK29" s="418"/>
      <c r="AL29" s="418"/>
      <c r="AM29" s="418"/>
      <c r="AN29" s="418"/>
      <c r="AO29" s="418"/>
      <c r="AP29" s="418"/>
      <c r="AQ29" s="1522" t="str">
        <f t="shared" si="2"/>
        <v/>
      </c>
      <c r="AR29" s="1522" t="str">
        <f t="shared" si="3"/>
        <v/>
      </c>
      <c r="AS29" s="418"/>
      <c r="AT29" s="418"/>
      <c r="AU29" s="418"/>
      <c r="AV29" s="168"/>
      <c r="AW29" s="1536"/>
      <c r="AX29" s="418"/>
      <c r="AY29" s="418"/>
      <c r="AZ29" s="418"/>
      <c r="BA29" s="570" t="str">
        <f t="shared" si="11"/>
        <v/>
      </c>
      <c r="BB29" s="570" t="str">
        <f t="shared" si="9"/>
        <v/>
      </c>
      <c r="BC29" s="570"/>
      <c r="BD29" s="570"/>
      <c r="BE29" s="570"/>
      <c r="BF29" s="570"/>
      <c r="BG29" s="570"/>
      <c r="BH29" s="570"/>
      <c r="BI29" s="570"/>
      <c r="BJ29" s="570"/>
      <c r="BK29" s="570"/>
      <c r="BL29" s="570"/>
      <c r="BM29" s="570"/>
      <c r="BN29" s="570"/>
      <c r="BO29" s="576"/>
      <c r="BP29" s="595" t="str">
        <f t="shared" si="5"/>
        <v/>
      </c>
      <c r="BQ29" s="596" t="str">
        <f t="shared" si="6"/>
        <v/>
      </c>
      <c r="BR29" s="595" t="str">
        <f t="shared" si="7"/>
        <v/>
      </c>
      <c r="BS29" s="597"/>
      <c r="BT29" s="418"/>
      <c r="BU29" s="418"/>
    </row>
    <row r="30" spans="1:79" s="232" customFormat="1" ht="18.95" customHeight="1">
      <c r="A30" s="1534">
        <v>23</v>
      </c>
      <c r="B30" s="560"/>
      <c r="C30" s="557"/>
      <c r="D30" s="557"/>
      <c r="E30" s="558"/>
      <c r="F30" s="566"/>
      <c r="G30" s="1072"/>
      <c r="H30" s="559"/>
      <c r="I30" s="565"/>
      <c r="J30" s="560"/>
      <c r="K30" s="559"/>
      <c r="L30" s="559"/>
      <c r="M30" s="559"/>
      <c r="N30" s="559"/>
      <c r="O30" s="559"/>
      <c r="P30" s="559"/>
      <c r="Q30" s="559"/>
      <c r="R30" s="560"/>
      <c r="S30" s="557"/>
      <c r="T30" s="557"/>
      <c r="U30" s="558"/>
      <c r="V30" s="559"/>
      <c r="W30" s="559"/>
      <c r="X30" s="559"/>
      <c r="Y30" s="559"/>
      <c r="Z30" s="446"/>
      <c r="AA30" s="418"/>
      <c r="AB30" s="418"/>
      <c r="AC30" s="418"/>
      <c r="AD30" s="418"/>
      <c r="AE30" s="418"/>
      <c r="AF30" s="418"/>
      <c r="AG30" s="418"/>
      <c r="AH30" s="418" t="str">
        <f t="shared" si="0"/>
        <v/>
      </c>
      <c r="AI30" s="418" t="str">
        <f t="shared" si="1"/>
        <v/>
      </c>
      <c r="AJ30" s="418"/>
      <c r="AK30" s="418"/>
      <c r="AL30" s="418"/>
      <c r="AM30" s="418"/>
      <c r="AN30" s="418"/>
      <c r="AO30" s="418"/>
      <c r="AP30" s="418"/>
      <c r="AQ30" s="1522" t="str">
        <f t="shared" si="2"/>
        <v/>
      </c>
      <c r="AR30" s="1522" t="str">
        <f t="shared" si="3"/>
        <v/>
      </c>
      <c r="AS30" s="418"/>
      <c r="AT30" s="418"/>
      <c r="AU30" s="418"/>
      <c r="AV30" s="168"/>
      <c r="AW30" s="1536"/>
      <c r="AX30" s="418"/>
      <c r="AY30" s="418"/>
      <c r="AZ30" s="418"/>
      <c r="BA30" s="570" t="str">
        <f t="shared" si="11"/>
        <v/>
      </c>
      <c r="BB30" s="570" t="str">
        <f t="shared" si="9"/>
        <v/>
      </c>
      <c r="BC30" s="570"/>
      <c r="BD30" s="570"/>
      <c r="BE30" s="570"/>
      <c r="BF30" s="570"/>
      <c r="BG30" s="570"/>
      <c r="BH30" s="570"/>
      <c r="BI30" s="570"/>
      <c r="BJ30" s="570"/>
      <c r="BK30" s="570"/>
      <c r="BL30" s="570"/>
      <c r="BM30" s="570"/>
      <c r="BN30" s="570"/>
      <c r="BO30" s="576"/>
      <c r="BP30" s="595" t="str">
        <f t="shared" si="5"/>
        <v/>
      </c>
      <c r="BQ30" s="596" t="str">
        <f t="shared" si="6"/>
        <v/>
      </c>
      <c r="BR30" s="595" t="str">
        <f t="shared" si="7"/>
        <v/>
      </c>
      <c r="BS30" s="597"/>
      <c r="BT30" s="418"/>
      <c r="BU30" s="418"/>
    </row>
    <row r="31" spans="1:79" s="232" customFormat="1" ht="18.95" customHeight="1">
      <c r="A31" s="1534">
        <v>24</v>
      </c>
      <c r="B31" s="560"/>
      <c r="C31" s="557"/>
      <c r="D31" s="557"/>
      <c r="E31" s="558"/>
      <c r="F31" s="566"/>
      <c r="G31" s="1072"/>
      <c r="H31" s="559"/>
      <c r="I31" s="565"/>
      <c r="J31" s="560"/>
      <c r="K31" s="559"/>
      <c r="L31" s="559"/>
      <c r="M31" s="559"/>
      <c r="N31" s="559"/>
      <c r="O31" s="559"/>
      <c r="P31" s="559"/>
      <c r="Q31" s="559"/>
      <c r="R31" s="560"/>
      <c r="S31" s="557"/>
      <c r="T31" s="557"/>
      <c r="U31" s="558"/>
      <c r="V31" s="559"/>
      <c r="W31" s="559"/>
      <c r="X31" s="559"/>
      <c r="Y31" s="559"/>
      <c r="Z31" s="446"/>
      <c r="AA31" s="418"/>
      <c r="AB31" s="418"/>
      <c r="AC31" s="418"/>
      <c r="AD31" s="418"/>
      <c r="AE31" s="418"/>
      <c r="AF31" s="418"/>
      <c r="AG31" s="418"/>
      <c r="AH31" s="418" t="str">
        <f t="shared" si="0"/>
        <v/>
      </c>
      <c r="AI31" s="418" t="str">
        <f t="shared" si="1"/>
        <v/>
      </c>
      <c r="AJ31" s="418"/>
      <c r="AK31" s="418"/>
      <c r="AL31" s="418"/>
      <c r="AM31" s="418"/>
      <c r="AN31" s="418"/>
      <c r="AO31" s="418"/>
      <c r="AP31" s="418"/>
      <c r="AQ31" s="1522" t="str">
        <f t="shared" si="2"/>
        <v/>
      </c>
      <c r="AR31" s="1522" t="str">
        <f t="shared" si="3"/>
        <v/>
      </c>
      <c r="AS31" s="418"/>
      <c r="AT31" s="418"/>
      <c r="AU31" s="418"/>
      <c r="AV31" s="168"/>
      <c r="AW31" s="1536"/>
      <c r="AX31" s="418"/>
      <c r="AY31" s="418"/>
      <c r="AZ31" s="418"/>
      <c r="BA31" s="570" t="str">
        <f t="shared" si="11"/>
        <v/>
      </c>
      <c r="BB31" s="570" t="str">
        <f t="shared" si="9"/>
        <v/>
      </c>
      <c r="BC31" s="570"/>
      <c r="BD31" s="570"/>
      <c r="BE31" s="570"/>
      <c r="BF31" s="570"/>
      <c r="BG31" s="570"/>
      <c r="BH31" s="570"/>
      <c r="BI31" s="570"/>
      <c r="BJ31" s="570"/>
      <c r="BK31" s="570"/>
      <c r="BL31" s="570"/>
      <c r="BM31" s="570"/>
      <c r="BN31" s="570"/>
      <c r="BO31" s="576"/>
      <c r="BP31" s="595" t="str">
        <f t="shared" si="5"/>
        <v/>
      </c>
      <c r="BQ31" s="596" t="str">
        <f t="shared" si="6"/>
        <v/>
      </c>
      <c r="BR31" s="595" t="str">
        <f t="shared" si="7"/>
        <v/>
      </c>
      <c r="BS31" s="597"/>
      <c r="BT31" s="418"/>
      <c r="BU31" s="418"/>
    </row>
    <row r="32" spans="1:79" s="232" customFormat="1" ht="18.95" customHeight="1">
      <c r="A32" s="571"/>
      <c r="B32" s="572"/>
      <c r="C32" s="379"/>
      <c r="D32" s="379"/>
      <c r="E32" s="418"/>
      <c r="F32" s="418"/>
      <c r="G32" s="418"/>
      <c r="H32" s="418"/>
      <c r="I32" s="573"/>
      <c r="J32" s="418"/>
      <c r="K32" s="418"/>
      <c r="L32" s="418"/>
      <c r="M32" s="418"/>
      <c r="N32" s="418"/>
      <c r="O32" s="418"/>
      <c r="P32" s="418"/>
      <c r="Q32" s="418"/>
      <c r="R32" s="418"/>
      <c r="S32" s="574"/>
      <c r="T32" s="575"/>
      <c r="U32" s="418"/>
      <c r="V32" s="418"/>
      <c r="W32" s="418"/>
      <c r="X32" s="418"/>
      <c r="Y32" s="418"/>
      <c r="Z32" s="418"/>
      <c r="AA32" s="418"/>
      <c r="AB32" s="418"/>
      <c r="AC32" s="418"/>
      <c r="AD32" s="418"/>
      <c r="AE32" s="418"/>
      <c r="AF32" s="418"/>
      <c r="AG32" s="418"/>
      <c r="AH32" s="418" t="str">
        <f t="shared" si="0"/>
        <v/>
      </c>
      <c r="AI32" s="418" t="str">
        <f t="shared" ref="AI32:AI45" si="12">IF(AP32="N/E","n",IF(AND(C32="",D32="",S32="",T32=""),"",IF(AND(I32="",J32&gt;0,Y32="",Z32=""),5,IF(AND(Y32="",Z32&gt;0,I32="",J32=""),5,IF(AND(I32="",J32="",Y32="",Z32=""),6,IF(AH32&lt;&gt;0,""))))))</f>
        <v/>
      </c>
      <c r="AJ32" s="418"/>
      <c r="AK32" s="418"/>
      <c r="AL32" s="418"/>
      <c r="AM32" s="418"/>
      <c r="AN32" s="418"/>
      <c r="AO32" s="418"/>
      <c r="AP32" s="418"/>
      <c r="AQ32" s="570"/>
      <c r="AR32" s="573" t="str">
        <f t="shared" ref="AR32:AR45" si="13">IF(AQ32=1,SUM(I32,Y32),IF(OR(AQ32=2,AQ32=3),MIN(I32,Y32),IF(AH32=4,SUM(J32,Z32),IF(AQ32=5,J32+Z32,IF(AQ32=6,"Žreb","")))))</f>
        <v/>
      </c>
      <c r="AS32" s="418"/>
      <c r="AT32" s="418"/>
      <c r="AU32" s="418"/>
      <c r="AV32" s="418"/>
      <c r="AW32" s="418"/>
      <c r="AX32" s="418"/>
      <c r="AY32" s="418"/>
      <c r="AZ32" s="418"/>
      <c r="BA32" s="570" t="str">
        <f t="shared" si="11"/>
        <v/>
      </c>
      <c r="BB32" s="570" t="str">
        <f t="shared" si="9"/>
        <v/>
      </c>
      <c r="BC32" s="570"/>
      <c r="BD32" s="570"/>
      <c r="BE32" s="570"/>
      <c r="BF32" s="570"/>
      <c r="BG32" s="570"/>
      <c r="BH32" s="570"/>
      <c r="BI32" s="570"/>
      <c r="BJ32" s="570"/>
      <c r="BK32" s="570"/>
      <c r="BL32" s="570"/>
      <c r="BM32" s="570"/>
      <c r="BN32" s="570"/>
      <c r="BO32" s="576"/>
      <c r="BP32" s="595" t="str">
        <f t="shared" si="5"/>
        <v/>
      </c>
      <c r="BQ32" s="596" t="str">
        <f t="shared" si="6"/>
        <v/>
      </c>
      <c r="BR32" s="595" t="str">
        <f t="shared" si="7"/>
        <v/>
      </c>
      <c r="BS32" s="597"/>
      <c r="BT32" s="418"/>
      <c r="BU32" s="418"/>
    </row>
    <row r="33" spans="5:71" s="232" customFormat="1" ht="18.95" customHeight="1">
      <c r="E33" s="233"/>
      <c r="F33" s="233"/>
      <c r="G33" s="233"/>
      <c r="H33" s="233"/>
      <c r="I33" s="233"/>
      <c r="J33" s="233"/>
      <c r="K33" s="233"/>
      <c r="L33" s="233"/>
      <c r="M33" s="233"/>
      <c r="N33" s="233"/>
      <c r="O33" s="233"/>
      <c r="P33" s="233"/>
      <c r="Q33" s="233"/>
      <c r="R33" s="233"/>
      <c r="S33" s="234"/>
      <c r="T33" s="233"/>
      <c r="U33" s="233"/>
      <c r="V33" s="233"/>
      <c r="W33" s="233"/>
      <c r="X33" s="233"/>
      <c r="Y33" s="233"/>
      <c r="Z33" s="233"/>
      <c r="AA33" s="233"/>
      <c r="AB33" s="233"/>
      <c r="AC33" s="233"/>
      <c r="AD33" s="233"/>
      <c r="AE33" s="233"/>
      <c r="AF33" s="233"/>
      <c r="AG33" s="233"/>
      <c r="AH33" s="233" t="str">
        <f t="shared" si="0"/>
        <v/>
      </c>
      <c r="AI33" s="233" t="str">
        <f t="shared" si="12"/>
        <v/>
      </c>
      <c r="AJ33" s="233"/>
      <c r="AK33" s="233"/>
      <c r="AL33" s="233"/>
      <c r="AM33" s="233"/>
      <c r="AN33" s="233"/>
      <c r="AO33" s="233"/>
      <c r="AP33" s="233"/>
      <c r="AQ33" s="233"/>
      <c r="AR33" s="233" t="str">
        <f t="shared" si="13"/>
        <v/>
      </c>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598"/>
      <c r="BQ33" s="599"/>
      <c r="BR33" s="599"/>
      <c r="BS33" s="598"/>
    </row>
    <row r="34" spans="5:71" s="232" customFormat="1" ht="18.95" customHeight="1">
      <c r="E34" s="233"/>
      <c r="F34" s="233"/>
      <c r="G34" s="233"/>
      <c r="H34" s="233"/>
      <c r="I34" s="233"/>
      <c r="J34" s="233"/>
      <c r="K34" s="233"/>
      <c r="L34" s="233"/>
      <c r="M34" s="233"/>
      <c r="N34" s="233"/>
      <c r="O34" s="233"/>
      <c r="P34" s="233"/>
      <c r="Q34" s="233"/>
      <c r="R34" s="233"/>
      <c r="S34" s="234"/>
      <c r="T34" s="233"/>
      <c r="U34" s="233"/>
      <c r="V34" s="233"/>
      <c r="W34" s="233"/>
      <c r="X34" s="233"/>
      <c r="Y34" s="233"/>
      <c r="Z34" s="233"/>
      <c r="AA34" s="233"/>
      <c r="AB34" s="233"/>
      <c r="AC34" s="233"/>
      <c r="AD34" s="233"/>
      <c r="AE34" s="233"/>
      <c r="AF34" s="233"/>
      <c r="AG34" s="233"/>
      <c r="AH34" s="233" t="str">
        <f t="shared" si="0"/>
        <v/>
      </c>
      <c r="AI34" s="233" t="str">
        <f t="shared" si="12"/>
        <v/>
      </c>
      <c r="AJ34" s="233"/>
      <c r="AK34" s="233"/>
      <c r="AL34" s="233"/>
      <c r="AM34" s="233"/>
      <c r="AN34" s="233"/>
      <c r="AO34" s="233"/>
      <c r="AP34" s="233"/>
      <c r="AQ34" s="233"/>
      <c r="AR34" s="233" t="str">
        <f t="shared" si="13"/>
        <v/>
      </c>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598"/>
      <c r="BQ34" s="599"/>
      <c r="BR34" s="599"/>
      <c r="BS34" s="598"/>
    </row>
    <row r="35" spans="5:71" s="232" customFormat="1" ht="18.95" customHeight="1">
      <c r="E35" s="233"/>
      <c r="F35" s="233"/>
      <c r="G35" s="233"/>
      <c r="H35" s="233"/>
      <c r="I35" s="233"/>
      <c r="J35" s="233"/>
      <c r="K35" s="233"/>
      <c r="L35" s="233"/>
      <c r="M35" s="233"/>
      <c r="N35" s="233"/>
      <c r="O35" s="233"/>
      <c r="P35" s="233"/>
      <c r="Q35" s="233"/>
      <c r="R35" s="233"/>
      <c r="S35" s="234"/>
      <c r="T35" s="233"/>
      <c r="U35" s="233"/>
      <c r="V35" s="233"/>
      <c r="W35" s="233"/>
      <c r="X35" s="233"/>
      <c r="Y35" s="233"/>
      <c r="Z35" s="233"/>
      <c r="AA35" s="233"/>
      <c r="AB35" s="233"/>
      <c r="AC35" s="233"/>
      <c r="AD35" s="233"/>
      <c r="AE35" s="233"/>
      <c r="AF35" s="233"/>
      <c r="AG35" s="233"/>
      <c r="AH35" s="233" t="str">
        <f t="shared" si="0"/>
        <v/>
      </c>
      <c r="AI35" s="233" t="str">
        <f t="shared" si="12"/>
        <v/>
      </c>
      <c r="AJ35" s="233"/>
      <c r="AK35" s="233"/>
      <c r="AL35" s="233"/>
      <c r="AM35" s="233"/>
      <c r="AN35" s="233"/>
      <c r="AO35" s="233"/>
      <c r="AP35" s="233"/>
      <c r="AQ35" s="233"/>
      <c r="AR35" s="233" t="str">
        <f t="shared" si="13"/>
        <v/>
      </c>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598"/>
      <c r="BQ35" s="599"/>
      <c r="BR35" s="599"/>
      <c r="BS35" s="598"/>
    </row>
    <row r="36" spans="5:71" s="232" customFormat="1" ht="18.95" customHeight="1">
      <c r="E36" s="233"/>
      <c r="F36" s="233"/>
      <c r="G36" s="233"/>
      <c r="H36" s="233"/>
      <c r="I36" s="233"/>
      <c r="J36" s="233"/>
      <c r="K36" s="233"/>
      <c r="L36" s="233"/>
      <c r="M36" s="233"/>
      <c r="N36" s="233"/>
      <c r="O36" s="233"/>
      <c r="P36" s="233"/>
      <c r="Q36" s="233"/>
      <c r="R36" s="233"/>
      <c r="S36" s="234"/>
      <c r="T36" s="233"/>
      <c r="U36" s="233"/>
      <c r="V36" s="233"/>
      <c r="W36" s="233"/>
      <c r="X36" s="233"/>
      <c r="Y36" s="233"/>
      <c r="Z36" s="233"/>
      <c r="AA36" s="233"/>
      <c r="AB36" s="233"/>
      <c r="AC36" s="233"/>
      <c r="AD36" s="233"/>
      <c r="AE36" s="233"/>
      <c r="AF36" s="233"/>
      <c r="AG36" s="233"/>
      <c r="AH36" s="233" t="str">
        <f t="shared" si="0"/>
        <v/>
      </c>
      <c r="AI36" s="233" t="str">
        <f t="shared" si="12"/>
        <v/>
      </c>
      <c r="AJ36" s="233"/>
      <c r="AK36" s="233"/>
      <c r="AL36" s="233"/>
      <c r="AM36" s="233"/>
      <c r="AN36" s="233"/>
      <c r="AO36" s="233"/>
      <c r="AP36" s="233"/>
      <c r="AQ36" s="233"/>
      <c r="AR36" s="233" t="str">
        <f t="shared" si="13"/>
        <v/>
      </c>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598"/>
      <c r="BQ36" s="599"/>
      <c r="BR36" s="599"/>
      <c r="BS36" s="598"/>
    </row>
    <row r="37" spans="5:71" s="232" customFormat="1" ht="18.95" customHeight="1">
      <c r="E37" s="233"/>
      <c r="F37" s="233"/>
      <c r="G37" s="233"/>
      <c r="H37" s="233"/>
      <c r="I37" s="233"/>
      <c r="J37" s="233"/>
      <c r="K37" s="233"/>
      <c r="L37" s="233"/>
      <c r="M37" s="233"/>
      <c r="N37" s="233"/>
      <c r="O37" s="233"/>
      <c r="P37" s="233"/>
      <c r="Q37" s="233"/>
      <c r="R37" s="233"/>
      <c r="S37" s="234"/>
      <c r="T37" s="233"/>
      <c r="U37" s="233"/>
      <c r="V37" s="233"/>
      <c r="W37" s="233"/>
      <c r="X37" s="233"/>
      <c r="Y37" s="233"/>
      <c r="Z37" s="233"/>
      <c r="AA37" s="233"/>
      <c r="AB37" s="233"/>
      <c r="AC37" s="233"/>
      <c r="AD37" s="233"/>
      <c r="AE37" s="233"/>
      <c r="AF37" s="233"/>
      <c r="AG37" s="233"/>
      <c r="AH37" s="233" t="str">
        <f t="shared" si="0"/>
        <v/>
      </c>
      <c r="AI37" s="233" t="str">
        <f t="shared" si="12"/>
        <v/>
      </c>
      <c r="AJ37" s="233"/>
      <c r="AK37" s="233"/>
      <c r="AL37" s="233"/>
      <c r="AM37" s="233"/>
      <c r="AN37" s="233"/>
      <c r="AO37" s="233"/>
      <c r="AP37" s="233"/>
      <c r="AQ37" s="233"/>
      <c r="AR37" s="233" t="str">
        <f t="shared" si="13"/>
        <v/>
      </c>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598"/>
      <c r="BQ37" s="599"/>
      <c r="BR37" s="599"/>
      <c r="BS37" s="598"/>
    </row>
    <row r="38" spans="5:71" s="232" customFormat="1" ht="18.95" customHeight="1">
      <c r="E38" s="233"/>
      <c r="F38" s="233"/>
      <c r="G38" s="233"/>
      <c r="H38" s="233"/>
      <c r="I38" s="233"/>
      <c r="J38" s="233"/>
      <c r="K38" s="233"/>
      <c r="L38" s="233"/>
      <c r="M38" s="233"/>
      <c r="N38" s="233"/>
      <c r="O38" s="233"/>
      <c r="P38" s="233"/>
      <c r="Q38" s="233"/>
      <c r="R38" s="233"/>
      <c r="S38" s="234"/>
      <c r="T38" s="233"/>
      <c r="U38" s="233"/>
      <c r="V38" s="233"/>
      <c r="W38" s="233"/>
      <c r="X38" s="233"/>
      <c r="Y38" s="233"/>
      <c r="Z38" s="233"/>
      <c r="AA38" s="233"/>
      <c r="AB38" s="233"/>
      <c r="AC38" s="233"/>
      <c r="AD38" s="233"/>
      <c r="AE38" s="233"/>
      <c r="AF38" s="233"/>
      <c r="AG38" s="233"/>
      <c r="AH38" s="233" t="str">
        <f t="shared" si="0"/>
        <v/>
      </c>
      <c r="AI38" s="233" t="str">
        <f t="shared" si="12"/>
        <v/>
      </c>
      <c r="AJ38" s="233"/>
      <c r="AK38" s="233"/>
      <c r="AL38" s="233"/>
      <c r="AM38" s="233"/>
      <c r="AN38" s="233"/>
      <c r="AO38" s="233"/>
      <c r="AP38" s="233"/>
      <c r="AQ38" s="233"/>
      <c r="AR38" s="233" t="str">
        <f t="shared" si="13"/>
        <v/>
      </c>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598"/>
      <c r="BQ38" s="599"/>
      <c r="BR38" s="599"/>
      <c r="BS38" s="598"/>
    </row>
    <row r="39" spans="5:71" s="232" customFormat="1" ht="18.95" customHeight="1">
      <c r="E39" s="233"/>
      <c r="F39" s="233"/>
      <c r="G39" s="233"/>
      <c r="H39" s="233"/>
      <c r="I39" s="233"/>
      <c r="J39" s="233"/>
      <c r="K39" s="233"/>
      <c r="L39" s="233"/>
      <c r="M39" s="233"/>
      <c r="N39" s="233"/>
      <c r="O39" s="233"/>
      <c r="P39" s="233"/>
      <c r="Q39" s="233"/>
      <c r="R39" s="233"/>
      <c r="S39" s="234"/>
      <c r="T39" s="233"/>
      <c r="U39" s="233"/>
      <c r="V39" s="233"/>
      <c r="W39" s="233"/>
      <c r="X39" s="233"/>
      <c r="Y39" s="233"/>
      <c r="Z39" s="233"/>
      <c r="AA39" s="233"/>
      <c r="AB39" s="233"/>
      <c r="AC39" s="233"/>
      <c r="AD39" s="233"/>
      <c r="AE39" s="233"/>
      <c r="AF39" s="233"/>
      <c r="AG39" s="233"/>
      <c r="AH39" s="233" t="str">
        <f t="shared" si="0"/>
        <v/>
      </c>
      <c r="AI39" s="233" t="str">
        <f t="shared" si="12"/>
        <v/>
      </c>
      <c r="AJ39" s="233"/>
      <c r="AK39" s="233"/>
      <c r="AL39" s="233"/>
      <c r="AM39" s="233"/>
      <c r="AN39" s="233"/>
      <c r="AO39" s="233"/>
      <c r="AP39" s="233"/>
      <c r="AQ39" s="233"/>
      <c r="AR39" s="233" t="str">
        <f t="shared" si="13"/>
        <v/>
      </c>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598"/>
      <c r="BQ39" s="599"/>
      <c r="BR39" s="599"/>
      <c r="BS39" s="598"/>
    </row>
    <row r="40" spans="5:71" s="232" customFormat="1" ht="18.95" customHeight="1">
      <c r="E40" s="233"/>
      <c r="F40" s="233"/>
      <c r="G40" s="233"/>
      <c r="H40" s="233"/>
      <c r="I40" s="233"/>
      <c r="J40" s="233"/>
      <c r="K40" s="233"/>
      <c r="L40" s="233"/>
      <c r="M40" s="233"/>
      <c r="N40" s="233"/>
      <c r="O40" s="233"/>
      <c r="P40" s="233"/>
      <c r="Q40" s="233"/>
      <c r="R40" s="233"/>
      <c r="S40" s="234"/>
      <c r="T40" s="233"/>
      <c r="U40" s="233"/>
      <c r="V40" s="233"/>
      <c r="W40" s="233"/>
      <c r="X40" s="233"/>
      <c r="Y40" s="233"/>
      <c r="Z40" s="233"/>
      <c r="AA40" s="233"/>
      <c r="AB40" s="233"/>
      <c r="AC40" s="233"/>
      <c r="AD40" s="233"/>
      <c r="AE40" s="233"/>
      <c r="AF40" s="233"/>
      <c r="AG40" s="233"/>
      <c r="AH40" s="233" t="str">
        <f t="shared" si="0"/>
        <v/>
      </c>
      <c r="AI40" s="233" t="str">
        <f t="shared" si="12"/>
        <v/>
      </c>
      <c r="AJ40" s="233"/>
      <c r="AK40" s="233"/>
      <c r="AL40" s="233"/>
      <c r="AM40" s="233"/>
      <c r="AN40" s="233"/>
      <c r="AO40" s="233"/>
      <c r="AP40" s="233"/>
      <c r="AQ40" s="233"/>
      <c r="AR40" s="233" t="str">
        <f t="shared" si="13"/>
        <v/>
      </c>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598"/>
      <c r="BQ40" s="599"/>
      <c r="BR40" s="599"/>
      <c r="BS40" s="598"/>
    </row>
    <row r="41" spans="5:71" s="232" customFormat="1" ht="18.95" customHeight="1">
      <c r="E41" s="233"/>
      <c r="F41" s="233"/>
      <c r="G41" s="233"/>
      <c r="H41" s="233"/>
      <c r="I41" s="233"/>
      <c r="J41" s="233"/>
      <c r="K41" s="233"/>
      <c r="L41" s="233"/>
      <c r="M41" s="233"/>
      <c r="N41" s="233"/>
      <c r="O41" s="233"/>
      <c r="P41" s="233"/>
      <c r="Q41" s="233"/>
      <c r="R41" s="233"/>
      <c r="S41" s="234"/>
      <c r="T41" s="233"/>
      <c r="U41" s="233"/>
      <c r="V41" s="233"/>
      <c r="W41" s="233"/>
      <c r="X41" s="233"/>
      <c r="Y41" s="233"/>
      <c r="Z41" s="233"/>
      <c r="AA41" s="233"/>
      <c r="AB41" s="233"/>
      <c r="AC41" s="233"/>
      <c r="AD41" s="233"/>
      <c r="AE41" s="233"/>
      <c r="AF41" s="233"/>
      <c r="AG41" s="233"/>
      <c r="AH41" s="233" t="str">
        <f t="shared" si="0"/>
        <v/>
      </c>
      <c r="AI41" s="233" t="str">
        <f t="shared" si="12"/>
        <v/>
      </c>
      <c r="AJ41" s="233"/>
      <c r="AK41" s="233"/>
      <c r="AL41" s="233"/>
      <c r="AM41" s="233"/>
      <c r="AN41" s="233"/>
      <c r="AO41" s="233"/>
      <c r="AP41" s="233"/>
      <c r="AQ41" s="233"/>
      <c r="AR41" s="233" t="str">
        <f t="shared" si="13"/>
        <v/>
      </c>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598"/>
      <c r="BQ41" s="599"/>
      <c r="BR41" s="599"/>
      <c r="BS41" s="598"/>
    </row>
    <row r="42" spans="5:71" s="232" customFormat="1" ht="18.95" customHeight="1">
      <c r="E42" s="233"/>
      <c r="F42" s="233"/>
      <c r="G42" s="233"/>
      <c r="H42" s="233"/>
      <c r="I42" s="233"/>
      <c r="J42" s="233"/>
      <c r="K42" s="233"/>
      <c r="L42" s="233"/>
      <c r="M42" s="233"/>
      <c r="N42" s="233"/>
      <c r="O42" s="233"/>
      <c r="P42" s="233"/>
      <c r="Q42" s="233"/>
      <c r="R42" s="233"/>
      <c r="S42" s="234"/>
      <c r="T42" s="233"/>
      <c r="U42" s="233"/>
      <c r="V42" s="233"/>
      <c r="W42" s="233"/>
      <c r="X42" s="233"/>
      <c r="Y42" s="233"/>
      <c r="Z42" s="233"/>
      <c r="AA42" s="233"/>
      <c r="AB42" s="233"/>
      <c r="AC42" s="233"/>
      <c r="AD42" s="233"/>
      <c r="AE42" s="233"/>
      <c r="AF42" s="233"/>
      <c r="AG42" s="233"/>
      <c r="AH42" s="233" t="str">
        <f t="shared" si="0"/>
        <v/>
      </c>
      <c r="AI42" s="233" t="str">
        <f t="shared" si="12"/>
        <v/>
      </c>
      <c r="AJ42" s="233"/>
      <c r="AK42" s="233"/>
      <c r="AL42" s="233"/>
      <c r="AM42" s="233"/>
      <c r="AN42" s="233"/>
      <c r="AO42" s="233"/>
      <c r="AP42" s="233"/>
      <c r="AQ42" s="233"/>
      <c r="AR42" s="233" t="str">
        <f t="shared" si="13"/>
        <v/>
      </c>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598"/>
      <c r="BQ42" s="599"/>
      <c r="BR42" s="599"/>
      <c r="BS42" s="598"/>
    </row>
    <row r="43" spans="5:71" s="232" customFormat="1" ht="18.95" customHeight="1">
      <c r="E43" s="233"/>
      <c r="F43" s="233"/>
      <c r="G43" s="233"/>
      <c r="H43" s="233"/>
      <c r="I43" s="233"/>
      <c r="J43" s="233"/>
      <c r="K43" s="233"/>
      <c r="L43" s="233"/>
      <c r="M43" s="233"/>
      <c r="N43" s="233"/>
      <c r="O43" s="233"/>
      <c r="P43" s="233"/>
      <c r="Q43" s="233"/>
      <c r="R43" s="233"/>
      <c r="S43" s="234"/>
      <c r="T43" s="233"/>
      <c r="U43" s="233"/>
      <c r="V43" s="233"/>
      <c r="W43" s="233"/>
      <c r="X43" s="233"/>
      <c r="Y43" s="233"/>
      <c r="Z43" s="233"/>
      <c r="AA43" s="233"/>
      <c r="AB43" s="233"/>
      <c r="AC43" s="233"/>
      <c r="AD43" s="233"/>
      <c r="AE43" s="233"/>
      <c r="AF43" s="233"/>
      <c r="AG43" s="233"/>
      <c r="AH43" s="233" t="str">
        <f t="shared" si="0"/>
        <v/>
      </c>
      <c r="AI43" s="233" t="str">
        <f t="shared" si="12"/>
        <v/>
      </c>
      <c r="AJ43" s="233"/>
      <c r="AK43" s="233"/>
      <c r="AL43" s="233"/>
      <c r="AM43" s="233"/>
      <c r="AN43" s="233"/>
      <c r="AO43" s="233"/>
      <c r="AP43" s="233"/>
      <c r="AQ43" s="233"/>
      <c r="AR43" s="233" t="str">
        <f t="shared" si="13"/>
        <v/>
      </c>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598"/>
      <c r="BQ43" s="599"/>
      <c r="BR43" s="599"/>
      <c r="BS43" s="598"/>
    </row>
    <row r="44" spans="5:71" s="232" customFormat="1" ht="18.95" customHeight="1">
      <c r="E44" s="233"/>
      <c r="F44" s="233"/>
      <c r="G44" s="233"/>
      <c r="H44" s="233"/>
      <c r="I44" s="233"/>
      <c r="J44" s="233"/>
      <c r="K44" s="233"/>
      <c r="L44" s="233"/>
      <c r="M44" s="233"/>
      <c r="N44" s="233"/>
      <c r="O44" s="233"/>
      <c r="P44" s="233"/>
      <c r="Q44" s="233"/>
      <c r="R44" s="233"/>
      <c r="S44" s="234"/>
      <c r="T44" s="233"/>
      <c r="U44" s="233"/>
      <c r="V44" s="233"/>
      <c r="W44" s="233"/>
      <c r="X44" s="233"/>
      <c r="Y44" s="233"/>
      <c r="Z44" s="233"/>
      <c r="AA44" s="233"/>
      <c r="AB44" s="233"/>
      <c r="AC44" s="233"/>
      <c r="AD44" s="233"/>
      <c r="AE44" s="233"/>
      <c r="AF44" s="233"/>
      <c r="AG44" s="233"/>
      <c r="AH44" s="233" t="str">
        <f t="shared" si="0"/>
        <v/>
      </c>
      <c r="AI44" s="233" t="str">
        <f t="shared" si="12"/>
        <v/>
      </c>
      <c r="AJ44" s="233"/>
      <c r="AK44" s="233"/>
      <c r="AL44" s="233"/>
      <c r="AM44" s="233"/>
      <c r="AN44" s="233"/>
      <c r="AO44" s="233"/>
      <c r="AP44" s="233"/>
      <c r="AQ44" s="233"/>
      <c r="AR44" s="233" t="str">
        <f t="shared" si="13"/>
        <v/>
      </c>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598"/>
      <c r="BQ44" s="599"/>
      <c r="BR44" s="599"/>
      <c r="BS44" s="598"/>
    </row>
    <row r="45" spans="5:71" s="232" customFormat="1" ht="18.95" customHeight="1">
      <c r="E45" s="233"/>
      <c r="F45" s="233"/>
      <c r="G45" s="233"/>
      <c r="H45" s="233"/>
      <c r="I45" s="233"/>
      <c r="J45" s="233"/>
      <c r="K45" s="233"/>
      <c r="L45" s="233"/>
      <c r="M45" s="233"/>
      <c r="N45" s="233"/>
      <c r="O45" s="233"/>
      <c r="P45" s="233"/>
      <c r="Q45" s="233"/>
      <c r="R45" s="233"/>
      <c r="S45" s="234"/>
      <c r="T45" s="233"/>
      <c r="U45" s="233"/>
      <c r="V45" s="233"/>
      <c r="W45" s="233"/>
      <c r="X45" s="233"/>
      <c r="Y45" s="233"/>
      <c r="Z45" s="233"/>
      <c r="AA45" s="233"/>
      <c r="AB45" s="233"/>
      <c r="AC45" s="233"/>
      <c r="AD45" s="233"/>
      <c r="AE45" s="233"/>
      <c r="AF45" s="233"/>
      <c r="AG45" s="233"/>
      <c r="AH45" s="233" t="str">
        <f t="shared" si="0"/>
        <v/>
      </c>
      <c r="AI45" s="233" t="str">
        <f t="shared" si="12"/>
        <v/>
      </c>
      <c r="AJ45" s="233"/>
      <c r="AK45" s="233"/>
      <c r="AL45" s="233"/>
      <c r="AM45" s="233"/>
      <c r="AN45" s="233"/>
      <c r="AO45" s="233"/>
      <c r="AP45" s="233"/>
      <c r="AQ45" s="233"/>
      <c r="AR45" s="233" t="str">
        <f t="shared" si="13"/>
        <v/>
      </c>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598"/>
      <c r="BQ45" s="599"/>
      <c r="BR45" s="599"/>
      <c r="BS45" s="598"/>
    </row>
    <row r="46" spans="5:71" ht="18.95" customHeight="1">
      <c r="E46" s="54"/>
      <c r="F46" s="54"/>
      <c r="G46" s="54"/>
      <c r="H46" s="54"/>
      <c r="I46" s="54"/>
      <c r="J46" s="54"/>
      <c r="K46" s="54"/>
      <c r="L46" s="54"/>
      <c r="M46" s="54"/>
      <c r="N46" s="54"/>
      <c r="O46" s="54"/>
      <c r="P46" s="54"/>
      <c r="Q46" s="54"/>
      <c r="R46" s="54"/>
      <c r="S46" s="236"/>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600"/>
      <c r="BS46" s="600"/>
    </row>
    <row r="47" spans="5:71" ht="18.95" customHeight="1">
      <c r="E47" s="54"/>
      <c r="F47" s="54"/>
      <c r="G47" s="54"/>
      <c r="H47" s="54"/>
      <c r="I47" s="54"/>
      <c r="J47" s="54"/>
      <c r="K47" s="54"/>
      <c r="L47" s="54"/>
      <c r="M47" s="54"/>
      <c r="N47" s="54"/>
      <c r="O47" s="54"/>
      <c r="P47" s="54"/>
      <c r="Q47" s="54"/>
      <c r="R47" s="54"/>
      <c r="S47" s="236"/>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600"/>
      <c r="BS47" s="600"/>
    </row>
    <row r="48" spans="5:71" ht="18.95" customHeight="1">
      <c r="E48" s="54"/>
      <c r="F48" s="54"/>
      <c r="G48" s="54"/>
      <c r="H48" s="54"/>
      <c r="I48" s="54"/>
      <c r="J48" s="54"/>
      <c r="K48" s="54"/>
      <c r="L48" s="54"/>
      <c r="M48" s="54"/>
      <c r="N48" s="54"/>
      <c r="O48" s="54"/>
      <c r="P48" s="54"/>
      <c r="Q48" s="54"/>
      <c r="R48" s="54"/>
      <c r="S48" s="236"/>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600"/>
      <c r="BS48" s="600"/>
    </row>
    <row r="49" spans="5:71" ht="18.95" customHeight="1">
      <c r="E49" s="54"/>
      <c r="F49" s="54"/>
      <c r="G49" s="54"/>
      <c r="H49" s="54"/>
      <c r="I49" s="54"/>
      <c r="J49" s="54"/>
      <c r="K49" s="54"/>
      <c r="L49" s="54"/>
      <c r="M49" s="54"/>
      <c r="N49" s="54"/>
      <c r="O49" s="54"/>
      <c r="P49" s="54"/>
      <c r="Q49" s="54"/>
      <c r="R49" s="54"/>
      <c r="S49" s="236"/>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600"/>
      <c r="BS49" s="600"/>
    </row>
    <row r="50" spans="5:71" ht="18.95" customHeight="1">
      <c r="E50" s="54"/>
      <c r="F50" s="54"/>
      <c r="G50" s="54"/>
      <c r="H50" s="54"/>
      <c r="I50" s="54"/>
      <c r="J50" s="54"/>
      <c r="K50" s="54"/>
      <c r="L50" s="54"/>
      <c r="M50" s="54"/>
      <c r="N50" s="54"/>
      <c r="O50" s="54"/>
      <c r="P50" s="54"/>
      <c r="Q50" s="54"/>
      <c r="R50" s="54"/>
      <c r="S50" s="236"/>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600"/>
      <c r="BS50" s="600"/>
    </row>
    <row r="51" spans="5:71" ht="18.95" customHeight="1">
      <c r="E51" s="54"/>
      <c r="F51" s="54"/>
      <c r="G51" s="54"/>
      <c r="H51" s="54"/>
      <c r="I51" s="54"/>
      <c r="J51" s="54"/>
      <c r="K51" s="54"/>
      <c r="L51" s="54"/>
      <c r="M51" s="54"/>
      <c r="N51" s="54"/>
      <c r="O51" s="54"/>
      <c r="P51" s="54"/>
      <c r="Q51" s="54"/>
      <c r="R51" s="54"/>
      <c r="S51" s="236"/>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600"/>
      <c r="BS51" s="600"/>
    </row>
    <row r="52" spans="5:71" ht="18.95" customHeight="1">
      <c r="E52" s="54"/>
      <c r="F52" s="54"/>
      <c r="G52" s="54"/>
      <c r="H52" s="54"/>
      <c r="I52" s="54"/>
      <c r="J52" s="54"/>
      <c r="K52" s="54"/>
      <c r="L52" s="54"/>
      <c r="M52" s="54"/>
      <c r="N52" s="54"/>
      <c r="O52" s="54"/>
      <c r="P52" s="54"/>
      <c r="Q52" s="54"/>
      <c r="R52" s="54"/>
      <c r="S52" s="236"/>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600"/>
      <c r="BS52" s="600"/>
    </row>
    <row r="53" spans="5:71" ht="18.95" customHeight="1">
      <c r="E53" s="54"/>
      <c r="F53" s="54"/>
      <c r="G53" s="54"/>
      <c r="H53" s="54"/>
      <c r="I53" s="54"/>
      <c r="J53" s="54"/>
      <c r="K53" s="54"/>
      <c r="L53" s="54"/>
      <c r="M53" s="54"/>
      <c r="N53" s="54"/>
      <c r="O53" s="54"/>
      <c r="P53" s="54"/>
      <c r="Q53" s="54"/>
      <c r="R53" s="54"/>
      <c r="S53" s="236"/>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600"/>
      <c r="BS53" s="600"/>
    </row>
    <row r="54" spans="5:71" ht="18.95" customHeight="1">
      <c r="E54" s="54"/>
      <c r="F54" s="54"/>
      <c r="G54" s="54"/>
      <c r="H54" s="54"/>
      <c r="I54" s="54"/>
      <c r="J54" s="54"/>
      <c r="K54" s="54"/>
      <c r="L54" s="54"/>
      <c r="M54" s="54"/>
      <c r="N54" s="54"/>
      <c r="O54" s="54"/>
      <c r="P54" s="54"/>
      <c r="Q54" s="54"/>
      <c r="R54" s="54"/>
      <c r="S54" s="236"/>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600"/>
      <c r="BS54" s="600"/>
    </row>
    <row r="55" spans="5:71" ht="18.95" customHeight="1">
      <c r="E55" s="54"/>
      <c r="F55" s="54"/>
      <c r="G55" s="54"/>
      <c r="H55" s="54"/>
      <c r="I55" s="54"/>
      <c r="J55" s="54"/>
      <c r="K55" s="54"/>
      <c r="L55" s="54"/>
      <c r="M55" s="54"/>
      <c r="N55" s="54"/>
      <c r="O55" s="54"/>
      <c r="P55" s="54"/>
      <c r="Q55" s="54"/>
      <c r="R55" s="54"/>
      <c r="S55" s="236"/>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600"/>
      <c r="BS55" s="600"/>
    </row>
    <row r="56" spans="5:71" ht="18.95" customHeight="1">
      <c r="E56" s="54"/>
      <c r="F56" s="54"/>
      <c r="G56" s="54"/>
      <c r="H56" s="54"/>
      <c r="I56" s="54"/>
      <c r="J56" s="54"/>
      <c r="K56" s="54"/>
      <c r="L56" s="54"/>
      <c r="M56" s="54"/>
      <c r="N56" s="54"/>
      <c r="O56" s="54"/>
      <c r="P56" s="54"/>
      <c r="Q56" s="54"/>
      <c r="R56" s="54"/>
      <c r="S56" s="236"/>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600"/>
      <c r="BS56" s="600"/>
    </row>
    <row r="57" spans="5:71" ht="18.95" customHeight="1">
      <c r="E57" s="54"/>
      <c r="F57" s="54"/>
      <c r="G57" s="54"/>
      <c r="H57" s="54"/>
      <c r="I57" s="54"/>
      <c r="J57" s="54"/>
      <c r="K57" s="54"/>
      <c r="L57" s="54"/>
      <c r="M57" s="54"/>
      <c r="N57" s="54"/>
      <c r="O57" s="54"/>
      <c r="P57" s="54"/>
      <c r="Q57" s="54"/>
      <c r="R57" s="54"/>
      <c r="S57" s="236"/>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600"/>
      <c r="BS57" s="600"/>
    </row>
    <row r="58" spans="5:71" ht="18.95" customHeight="1">
      <c r="E58" s="54"/>
      <c r="F58" s="54"/>
      <c r="G58" s="54"/>
      <c r="H58" s="54"/>
      <c r="I58" s="54"/>
      <c r="J58" s="54"/>
      <c r="K58" s="54"/>
      <c r="L58" s="54"/>
      <c r="M58" s="54"/>
      <c r="N58" s="54"/>
      <c r="O58" s="54"/>
      <c r="P58" s="54"/>
      <c r="Q58" s="54"/>
      <c r="R58" s="54"/>
      <c r="S58" s="236"/>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600"/>
      <c r="BS58" s="600"/>
    </row>
    <row r="59" spans="5:71" ht="18.95" customHeight="1">
      <c r="E59" s="54"/>
      <c r="F59" s="54"/>
      <c r="G59" s="54"/>
      <c r="H59" s="54"/>
      <c r="I59" s="54"/>
      <c r="J59" s="54"/>
      <c r="K59" s="54"/>
      <c r="L59" s="54"/>
      <c r="M59" s="54"/>
      <c r="N59" s="54"/>
      <c r="O59" s="54"/>
      <c r="P59" s="54"/>
      <c r="Q59" s="54"/>
      <c r="R59" s="54"/>
      <c r="S59" s="236"/>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600"/>
      <c r="BS59" s="600"/>
    </row>
    <row r="60" spans="5:71" ht="18.95" customHeight="1">
      <c r="E60" s="54"/>
      <c r="F60" s="54"/>
      <c r="G60" s="54"/>
      <c r="H60" s="54"/>
      <c r="I60" s="54"/>
      <c r="J60" s="54"/>
      <c r="K60" s="54"/>
      <c r="L60" s="54"/>
      <c r="M60" s="54"/>
      <c r="N60" s="54"/>
      <c r="O60" s="54"/>
      <c r="P60" s="54"/>
      <c r="Q60" s="54"/>
      <c r="R60" s="54"/>
      <c r="S60" s="236"/>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600"/>
      <c r="BS60" s="600"/>
    </row>
    <row r="61" spans="5:71" ht="18.95" customHeight="1">
      <c r="E61" s="54"/>
      <c r="F61" s="54"/>
      <c r="G61" s="54"/>
      <c r="H61" s="54"/>
      <c r="I61" s="54"/>
      <c r="J61" s="54"/>
      <c r="K61" s="54"/>
      <c r="L61" s="54"/>
      <c r="M61" s="54"/>
      <c r="N61" s="54"/>
      <c r="O61" s="54"/>
      <c r="P61" s="54"/>
      <c r="Q61" s="54"/>
      <c r="R61" s="54"/>
      <c r="S61" s="236"/>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600"/>
      <c r="BS61" s="600"/>
    </row>
    <row r="62" spans="5:71" ht="18.95" customHeight="1">
      <c r="E62" s="54"/>
      <c r="F62" s="54"/>
      <c r="G62" s="54"/>
      <c r="H62" s="54"/>
      <c r="I62" s="54"/>
      <c r="J62" s="54"/>
      <c r="K62" s="54"/>
      <c r="L62" s="54"/>
      <c r="M62" s="54"/>
      <c r="N62" s="54"/>
      <c r="O62" s="54"/>
      <c r="P62" s="54"/>
      <c r="Q62" s="54"/>
      <c r="R62" s="54"/>
      <c r="S62" s="236"/>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600"/>
      <c r="BS62" s="600"/>
    </row>
    <row r="63" spans="5:71" ht="18.95" customHeight="1">
      <c r="E63" s="54"/>
      <c r="F63" s="54"/>
      <c r="G63" s="54"/>
      <c r="H63" s="54"/>
      <c r="I63" s="54"/>
      <c r="J63" s="54"/>
      <c r="K63" s="54"/>
      <c r="L63" s="54"/>
      <c r="M63" s="54"/>
      <c r="N63" s="54"/>
      <c r="O63" s="54"/>
      <c r="P63" s="54"/>
      <c r="Q63" s="54"/>
      <c r="R63" s="54"/>
      <c r="S63" s="236"/>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600"/>
      <c r="BS63" s="600"/>
    </row>
    <row r="64" spans="5:71" ht="18.95" customHeight="1">
      <c r="E64" s="54"/>
      <c r="F64" s="54"/>
      <c r="G64" s="54"/>
      <c r="H64" s="54"/>
      <c r="I64" s="54"/>
      <c r="J64" s="54"/>
      <c r="K64" s="54"/>
      <c r="L64" s="54"/>
      <c r="M64" s="54"/>
      <c r="N64" s="54"/>
      <c r="O64" s="54"/>
      <c r="P64" s="54"/>
      <c r="Q64" s="54"/>
      <c r="R64" s="54"/>
      <c r="S64" s="236"/>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600"/>
      <c r="BS64" s="600"/>
    </row>
    <row r="65" spans="5:71" ht="18.95" customHeight="1">
      <c r="E65" s="54"/>
      <c r="F65" s="54"/>
      <c r="G65" s="54"/>
      <c r="H65" s="54"/>
      <c r="I65" s="54"/>
      <c r="J65" s="54"/>
      <c r="K65" s="54"/>
      <c r="L65" s="54"/>
      <c r="M65" s="54"/>
      <c r="N65" s="54"/>
      <c r="O65" s="54"/>
      <c r="P65" s="54"/>
      <c r="Q65" s="54"/>
      <c r="R65" s="54"/>
      <c r="S65" s="236"/>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600"/>
      <c r="BS65" s="600"/>
    </row>
    <row r="66" spans="5:71" ht="18.95" customHeight="1">
      <c r="E66" s="54"/>
      <c r="F66" s="54"/>
      <c r="G66" s="54"/>
      <c r="H66" s="54"/>
      <c r="I66" s="54"/>
      <c r="J66" s="54"/>
      <c r="K66" s="54"/>
      <c r="L66" s="54"/>
      <c r="M66" s="54"/>
      <c r="N66" s="54"/>
      <c r="O66" s="54"/>
      <c r="P66" s="54"/>
      <c r="Q66" s="54"/>
      <c r="R66" s="54"/>
      <c r="S66" s="236"/>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600"/>
      <c r="BS66" s="600"/>
    </row>
    <row r="67" spans="5:71" ht="18.95" customHeight="1">
      <c r="E67" s="54"/>
      <c r="F67" s="54"/>
      <c r="G67" s="54"/>
      <c r="H67" s="54"/>
      <c r="I67" s="54"/>
      <c r="J67" s="54"/>
      <c r="K67" s="54"/>
      <c r="L67" s="54"/>
      <c r="M67" s="54"/>
      <c r="N67" s="54"/>
      <c r="O67" s="54"/>
      <c r="P67" s="54"/>
      <c r="Q67" s="54"/>
      <c r="R67" s="54"/>
      <c r="S67" s="236"/>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600"/>
      <c r="BS67" s="600"/>
    </row>
    <row r="68" spans="5:71" ht="18.95" customHeight="1">
      <c r="E68" s="54"/>
      <c r="F68" s="54"/>
      <c r="G68" s="54"/>
      <c r="H68" s="54"/>
      <c r="I68" s="54"/>
      <c r="J68" s="54"/>
      <c r="K68" s="54"/>
      <c r="L68" s="54"/>
      <c r="M68" s="54"/>
      <c r="N68" s="54"/>
      <c r="O68" s="54"/>
      <c r="P68" s="54"/>
      <c r="Q68" s="54"/>
      <c r="R68" s="54"/>
      <c r="S68" s="236"/>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600"/>
      <c r="BS68" s="600"/>
    </row>
    <row r="69" spans="5:71" ht="18.95" customHeight="1">
      <c r="E69" s="54"/>
      <c r="F69" s="54"/>
      <c r="G69" s="54"/>
      <c r="H69" s="54"/>
      <c r="I69" s="54"/>
      <c r="J69" s="54"/>
      <c r="K69" s="54"/>
      <c r="L69" s="54"/>
      <c r="M69" s="54"/>
      <c r="N69" s="54"/>
      <c r="O69" s="54"/>
      <c r="P69" s="54"/>
      <c r="Q69" s="54"/>
      <c r="R69" s="54"/>
      <c r="S69" s="236"/>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600"/>
      <c r="BS69" s="600"/>
    </row>
    <row r="70" spans="5:71" ht="18.95" customHeight="1">
      <c r="E70" s="54"/>
      <c r="F70" s="54"/>
      <c r="G70" s="54"/>
      <c r="H70" s="54"/>
      <c r="I70" s="54"/>
      <c r="J70" s="54"/>
      <c r="K70" s="54"/>
      <c r="L70" s="54"/>
      <c r="M70" s="54"/>
      <c r="N70" s="54"/>
      <c r="O70" s="54"/>
      <c r="P70" s="54"/>
      <c r="Q70" s="54"/>
      <c r="R70" s="54"/>
      <c r="S70" s="236"/>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600"/>
      <c r="BS70" s="600"/>
    </row>
    <row r="71" spans="5:71" ht="18.95" customHeight="1">
      <c r="E71" s="54"/>
      <c r="F71" s="54"/>
      <c r="G71" s="54"/>
      <c r="H71" s="54"/>
      <c r="I71" s="54"/>
      <c r="J71" s="54"/>
      <c r="K71" s="54"/>
      <c r="L71" s="54"/>
      <c r="M71" s="54"/>
      <c r="N71" s="54"/>
      <c r="O71" s="54"/>
      <c r="P71" s="54"/>
      <c r="Q71" s="54"/>
      <c r="R71" s="54"/>
      <c r="S71" s="236"/>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600"/>
      <c r="BS71" s="600"/>
    </row>
    <row r="72" spans="5:71" ht="18.95" customHeight="1">
      <c r="E72" s="54"/>
      <c r="F72" s="54"/>
      <c r="G72" s="54"/>
      <c r="H72" s="54"/>
      <c r="I72" s="54"/>
      <c r="J72" s="54"/>
      <c r="K72" s="54"/>
      <c r="L72" s="54"/>
      <c r="M72" s="54"/>
      <c r="N72" s="54"/>
      <c r="O72" s="54"/>
      <c r="P72" s="54"/>
      <c r="Q72" s="54"/>
      <c r="R72" s="54"/>
      <c r="S72" s="236"/>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600"/>
      <c r="BS72" s="600"/>
    </row>
    <row r="73" spans="5:71" ht="18.95" customHeight="1">
      <c r="E73" s="54"/>
      <c r="F73" s="54"/>
      <c r="G73" s="54"/>
      <c r="H73" s="54"/>
      <c r="I73" s="54"/>
      <c r="J73" s="54"/>
      <c r="K73" s="54"/>
      <c r="L73" s="54"/>
      <c r="M73" s="54"/>
      <c r="N73" s="54"/>
      <c r="O73" s="54"/>
      <c r="P73" s="54"/>
      <c r="Q73" s="54"/>
      <c r="R73" s="54"/>
      <c r="S73" s="236"/>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600"/>
      <c r="BS73" s="600"/>
    </row>
    <row r="74" spans="5:71" ht="18.95" customHeight="1">
      <c r="E74" s="54"/>
      <c r="F74" s="54"/>
      <c r="G74" s="54"/>
      <c r="H74" s="54"/>
      <c r="I74" s="54"/>
      <c r="J74" s="54"/>
      <c r="K74" s="54"/>
      <c r="L74" s="54"/>
      <c r="M74" s="54"/>
      <c r="N74" s="54"/>
      <c r="O74" s="54"/>
      <c r="P74" s="54"/>
      <c r="Q74" s="54"/>
      <c r="R74" s="54"/>
      <c r="S74" s="236"/>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600"/>
      <c r="BS74" s="600"/>
    </row>
    <row r="75" spans="5:71" ht="18.95" customHeight="1">
      <c r="E75" s="54"/>
      <c r="F75" s="54"/>
      <c r="G75" s="54"/>
      <c r="H75" s="54"/>
      <c r="I75" s="54"/>
      <c r="J75" s="54"/>
      <c r="K75" s="54"/>
      <c r="L75" s="54"/>
      <c r="M75" s="54"/>
      <c r="N75" s="54"/>
      <c r="O75" s="54"/>
      <c r="P75" s="54"/>
      <c r="Q75" s="54"/>
      <c r="R75" s="54"/>
      <c r="S75" s="236"/>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600"/>
      <c r="BS75" s="600"/>
    </row>
    <row r="76" spans="5:71" ht="18.95" customHeight="1">
      <c r="E76" s="54"/>
      <c r="F76" s="54"/>
      <c r="G76" s="54"/>
      <c r="H76" s="54"/>
      <c r="I76" s="54"/>
      <c r="J76" s="54"/>
      <c r="K76" s="54"/>
      <c r="L76" s="54"/>
      <c r="M76" s="54"/>
      <c r="N76" s="54"/>
      <c r="O76" s="54"/>
      <c r="P76" s="54"/>
      <c r="Q76" s="54"/>
      <c r="R76" s="54"/>
      <c r="S76" s="236"/>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600"/>
      <c r="BS76" s="600"/>
    </row>
    <row r="77" spans="5:71" ht="18.95" customHeight="1">
      <c r="E77" s="54"/>
      <c r="F77" s="54"/>
      <c r="G77" s="54"/>
      <c r="H77" s="54"/>
      <c r="I77" s="54"/>
      <c r="J77" s="54"/>
      <c r="K77" s="54"/>
      <c r="L77" s="54"/>
      <c r="M77" s="54"/>
      <c r="N77" s="54"/>
      <c r="O77" s="54"/>
      <c r="P77" s="54"/>
      <c r="Q77" s="54"/>
      <c r="R77" s="54"/>
      <c r="S77" s="236"/>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600"/>
      <c r="BS77" s="600"/>
    </row>
    <row r="78" spans="5:71" ht="18.95" customHeight="1">
      <c r="E78" s="54"/>
      <c r="F78" s="54"/>
      <c r="G78" s="54"/>
      <c r="H78" s="54"/>
      <c r="I78" s="54"/>
      <c r="J78" s="54"/>
      <c r="K78" s="54"/>
      <c r="L78" s="54"/>
      <c r="M78" s="54"/>
      <c r="N78" s="54"/>
      <c r="O78" s="54"/>
      <c r="P78" s="54"/>
      <c r="Q78" s="54"/>
      <c r="R78" s="54"/>
      <c r="S78" s="236"/>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600"/>
      <c r="BS78" s="600"/>
    </row>
    <row r="79" spans="5:71" ht="18.95" customHeight="1">
      <c r="E79" s="54"/>
      <c r="F79" s="54"/>
      <c r="G79" s="54"/>
      <c r="H79" s="54"/>
      <c r="I79" s="54"/>
      <c r="J79" s="54"/>
      <c r="K79" s="54"/>
      <c r="L79" s="54"/>
      <c r="M79" s="54"/>
      <c r="N79" s="54"/>
      <c r="O79" s="54"/>
      <c r="P79" s="54"/>
      <c r="Q79" s="54"/>
      <c r="R79" s="54"/>
      <c r="S79" s="236"/>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600"/>
      <c r="BS79" s="600"/>
    </row>
    <row r="80" spans="5:71" ht="18.95" customHeight="1">
      <c r="E80" s="54"/>
      <c r="F80" s="54"/>
      <c r="G80" s="54"/>
      <c r="H80" s="54"/>
      <c r="I80" s="54"/>
      <c r="J80" s="54"/>
      <c r="K80" s="54"/>
      <c r="L80" s="54"/>
      <c r="M80" s="54"/>
      <c r="N80" s="54"/>
      <c r="O80" s="54"/>
      <c r="P80" s="54"/>
      <c r="Q80" s="54"/>
      <c r="R80" s="54"/>
      <c r="S80" s="236"/>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600"/>
      <c r="BS80" s="600"/>
    </row>
    <row r="81" spans="5:71" ht="18.95" customHeight="1">
      <c r="E81" s="54"/>
      <c r="F81" s="54"/>
      <c r="G81" s="54"/>
      <c r="H81" s="54"/>
      <c r="I81" s="54"/>
      <c r="J81" s="54"/>
      <c r="K81" s="54"/>
      <c r="L81" s="54"/>
      <c r="M81" s="54"/>
      <c r="N81" s="54"/>
      <c r="O81" s="54"/>
      <c r="P81" s="54"/>
      <c r="Q81" s="54"/>
      <c r="R81" s="54"/>
      <c r="S81" s="236"/>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600"/>
      <c r="BS81" s="600"/>
    </row>
  </sheetData>
  <mergeCells count="3">
    <mergeCell ref="B6:J6"/>
    <mergeCell ref="R6:Z6"/>
    <mergeCell ref="AQ6:AW6"/>
  </mergeCells>
  <phoneticPr fontId="0" type="noConversion"/>
  <conditionalFormatting sqref="BT8:BT32 BN8:BN13 BJ8 AU8:AU17">
    <cfRule type="expression" dxfId="230" priority="43" stopIfTrue="1">
      <formula>AND(AU8="QD",AP8="MDO")</formula>
    </cfRule>
  </conditionalFormatting>
  <conditionalFormatting sqref="I18:R32 AX14:AZ32 AW24:AW32 AR32 AS18:AV32">
    <cfRule type="expression" dxfId="229" priority="44" stopIfTrue="1">
      <formula>$BP14="n"</formula>
    </cfRule>
  </conditionalFormatting>
  <conditionalFormatting sqref="BO14:BO32">
    <cfRule type="expression" dxfId="228" priority="45" stopIfTrue="1">
      <formula>AND($BO14="MDO",$BT14="QD")</formula>
    </cfRule>
  </conditionalFormatting>
  <conditionalFormatting sqref="AX9:AZ13">
    <cfRule type="expression" dxfId="227" priority="46" stopIfTrue="1">
      <formula>$BJ9="n"</formula>
    </cfRule>
  </conditionalFormatting>
  <conditionalFormatting sqref="BI9:BI13">
    <cfRule type="expression" dxfId="226" priority="47" stopIfTrue="1">
      <formula>AND($BI9="MDO",$BN9="QD")</formula>
    </cfRule>
  </conditionalFormatting>
  <conditionalFormatting sqref="I8:R17 Y8:AG17">
    <cfRule type="expression" dxfId="225" priority="48" stopIfTrue="1">
      <formula>$AQ8="n"</formula>
    </cfRule>
  </conditionalFormatting>
  <conditionalFormatting sqref="BE8 AP8:AP17">
    <cfRule type="expression" dxfId="224" priority="49" stopIfTrue="1">
      <formula>AND($AP8="MDO",$AU8="QD")</formula>
    </cfRule>
  </conditionalFormatting>
  <conditionalFormatting sqref="AU8:AU17">
    <cfRule type="expression" dxfId="223" priority="42" stopIfTrue="1">
      <formula>AND(AU8="QD",AP8="MDO")</formula>
    </cfRule>
  </conditionalFormatting>
  <conditionalFormatting sqref="AS18:AV23 I18:Q31 AV24:AV31">
    <cfRule type="expression" dxfId="222" priority="41" stopIfTrue="1">
      <formula>$BQ18="n"</formula>
    </cfRule>
  </conditionalFormatting>
  <conditionalFormatting sqref="Y10:Z17 AA8:AG17 I12:J17 I10:J10 K10:Q17">
    <cfRule type="expression" dxfId="221" priority="40" stopIfTrue="1">
      <formula>$AQ8="n"</formula>
    </cfRule>
  </conditionalFormatting>
  <conditionalFormatting sqref="AP8:AP17">
    <cfRule type="expression" dxfId="220" priority="39" stopIfTrue="1">
      <formula>AND($AP8="MDO",$AU8="QD")</formula>
    </cfRule>
  </conditionalFormatting>
  <conditionalFormatting sqref="AA8:AG23 Y10:Z31 I10:R31">
    <cfRule type="expression" dxfId="219" priority="38" stopIfTrue="1">
      <formula>$AQ8="n"</formula>
    </cfRule>
  </conditionalFormatting>
  <conditionalFormatting sqref="AU8:AU23">
    <cfRule type="expression" dxfId="218" priority="37" stopIfTrue="1">
      <formula>AND(AU8="QD",AP8="MDO")</formula>
    </cfRule>
  </conditionalFormatting>
  <conditionalFormatting sqref="AP8:AP23">
    <cfRule type="expression" dxfId="217" priority="36" stopIfTrue="1">
      <formula>AND($AP8="MDO",$AU8="QD")</formula>
    </cfRule>
  </conditionalFormatting>
  <conditionalFormatting sqref="Y10:Z14 AA8:AG14 I10:R14">
    <cfRule type="expression" dxfId="216" priority="35" stopIfTrue="1">
      <formula>$AQ8="n"</formula>
    </cfRule>
  </conditionalFormatting>
  <conditionalFormatting sqref="AU8:AU14">
    <cfRule type="expression" dxfId="215" priority="34" stopIfTrue="1">
      <formula>AND(AU8="QD",AP8="MDO")</formula>
    </cfRule>
  </conditionalFormatting>
  <conditionalFormatting sqref="AP8:AP14">
    <cfRule type="expression" dxfId="214" priority="33" stopIfTrue="1">
      <formula>AND($AP8="MDO",$AU8="QD")</formula>
    </cfRule>
  </conditionalFormatting>
  <conditionalFormatting sqref="AU8:AU17">
    <cfRule type="expression" dxfId="213" priority="32" stopIfTrue="1">
      <formula>AND(AU8="QD",AP8="MDO")</formula>
    </cfRule>
  </conditionalFormatting>
  <conditionalFormatting sqref="AS18:AV23 I18:Q31 AV24:AV31">
    <cfRule type="expression" dxfId="212" priority="31" stopIfTrue="1">
      <formula>$BQ18="n"</formula>
    </cfRule>
  </conditionalFormatting>
  <conditionalFormatting sqref="Y10:Z17 AA8:AG17 I12:J17 I10:J10 K10:Q17">
    <cfRule type="expression" dxfId="211" priority="30" stopIfTrue="1">
      <formula>$AQ8="n"</formula>
    </cfRule>
  </conditionalFormatting>
  <conditionalFormatting sqref="AP8:AP17">
    <cfRule type="expression" dxfId="210" priority="29" stopIfTrue="1">
      <formula>AND($AP8="MDO",$AU8="QD")</formula>
    </cfRule>
  </conditionalFormatting>
  <conditionalFormatting sqref="AA8:AG23 Y10:Z31 I10:R31">
    <cfRule type="expression" dxfId="209" priority="28" stopIfTrue="1">
      <formula>$AQ8="n"</formula>
    </cfRule>
  </conditionalFormatting>
  <conditionalFormatting sqref="AU8:AU23">
    <cfRule type="expression" dxfId="208" priority="27" stopIfTrue="1">
      <formula>AND(AU8="QD",AP8="MDO")</formula>
    </cfRule>
  </conditionalFormatting>
  <conditionalFormatting sqref="AP8:AP23">
    <cfRule type="expression" dxfId="207" priority="26" stopIfTrue="1">
      <formula>AND($AP8="MDO",$AU8="QD")</formula>
    </cfRule>
  </conditionalFormatting>
  <conditionalFormatting sqref="Y10:Z14 AA8:AG14 I10:R14">
    <cfRule type="expression" dxfId="206" priority="25" stopIfTrue="1">
      <formula>$AQ8="n"</formula>
    </cfRule>
  </conditionalFormatting>
  <conditionalFormatting sqref="AU8:AU14">
    <cfRule type="expression" dxfId="205" priority="24" stopIfTrue="1">
      <formula>AND(AU8="QD",AP8="MDO")</formula>
    </cfRule>
  </conditionalFormatting>
  <conditionalFormatting sqref="AP8:AP14">
    <cfRule type="expression" dxfId="204" priority="23" stopIfTrue="1">
      <formula>AND($AP8="MDO",$AU8="QD")</formula>
    </cfRule>
  </conditionalFormatting>
  <conditionalFormatting sqref="AU8:AU17">
    <cfRule type="expression" dxfId="203" priority="22" stopIfTrue="1">
      <formula>AND(AU8="QD",AP8="MDO")</formula>
    </cfRule>
  </conditionalFormatting>
  <conditionalFormatting sqref="R24:R32 I18:Q32 AW24:AW32 AR32 AS18:AV32">
    <cfRule type="expression" dxfId="202" priority="21" stopIfTrue="1">
      <formula>$BQ18="n"</formula>
    </cfRule>
  </conditionalFormatting>
  <conditionalFormatting sqref="Y10:Z17 AA8:AG17 I12:J17 I10:J10 K10:Q17">
    <cfRule type="expression" dxfId="201" priority="20" stopIfTrue="1">
      <formula>$AQ8="n"</formula>
    </cfRule>
  </conditionalFormatting>
  <conditionalFormatting sqref="AP8:AP17">
    <cfRule type="expression" dxfId="200" priority="19" stopIfTrue="1">
      <formula>AND($AP8="MDO",$AU8="QD")</formula>
    </cfRule>
  </conditionalFormatting>
  <conditionalFormatting sqref="AA8:AG23 Y10:Z31 I10:R31">
    <cfRule type="expression" dxfId="199" priority="18" stopIfTrue="1">
      <formula>$AQ8="n"</formula>
    </cfRule>
  </conditionalFormatting>
  <conditionalFormatting sqref="AU8:AU23">
    <cfRule type="expression" dxfId="198" priority="17" stopIfTrue="1">
      <formula>AND(AU8="QD",AP8="MDO")</formula>
    </cfRule>
  </conditionalFormatting>
  <conditionalFormatting sqref="AP8:AP23">
    <cfRule type="expression" dxfId="197" priority="16" stopIfTrue="1">
      <formula>AND($AP8="MDO",$AU8="QD")</formula>
    </cfRule>
  </conditionalFormatting>
  <conditionalFormatting sqref="Y10:Z14 AA8:AG14 I10:R14">
    <cfRule type="expression" dxfId="196" priority="15" stopIfTrue="1">
      <formula>$AQ8="n"</formula>
    </cfRule>
  </conditionalFormatting>
  <conditionalFormatting sqref="AU8:AU14">
    <cfRule type="expression" dxfId="195" priority="14" stopIfTrue="1">
      <formula>AND(AU8="QD",AP8="MDO")</formula>
    </cfRule>
  </conditionalFormatting>
  <conditionalFormatting sqref="AP8:AP14">
    <cfRule type="expression" dxfId="194" priority="13" stopIfTrue="1">
      <formula>AND($AP8="MDO",$AU8="QD")</formula>
    </cfRule>
  </conditionalFormatting>
  <conditionalFormatting sqref="Y10:Z10 I10:R10">
    <cfRule type="expression" dxfId="193" priority="12" stopIfTrue="1">
      <formula>$AQ10="n"</formula>
    </cfRule>
  </conditionalFormatting>
  <conditionalFormatting sqref="I10:Q10 Y10:Z10">
    <cfRule type="expression" dxfId="192" priority="11" stopIfTrue="1">
      <formula>$AQ10="n"</formula>
    </cfRule>
  </conditionalFormatting>
  <conditionalFormatting sqref="Y10:Z10 I10:R10">
    <cfRule type="expression" dxfId="191" priority="10" stopIfTrue="1">
      <formula>$AQ10="n"</formula>
    </cfRule>
  </conditionalFormatting>
  <conditionalFormatting sqref="Y10:Z10 I10:R10">
    <cfRule type="expression" dxfId="190" priority="9" stopIfTrue="1">
      <formula>$AQ10="n"</formula>
    </cfRule>
  </conditionalFormatting>
  <conditionalFormatting sqref="Y10:Z10 I10:R10">
    <cfRule type="expression" dxfId="189" priority="8" stopIfTrue="1">
      <formula>$AQ10="n"</formula>
    </cfRule>
  </conditionalFormatting>
  <conditionalFormatting sqref="I10:Q10 Y10:Z10">
    <cfRule type="expression" dxfId="188" priority="7" stopIfTrue="1">
      <formula>$AQ10="n"</formula>
    </cfRule>
  </conditionalFormatting>
  <conditionalFormatting sqref="Y10:Z10 I10:R10">
    <cfRule type="expression" dxfId="187" priority="6" stopIfTrue="1">
      <formula>$AQ10="n"</formula>
    </cfRule>
  </conditionalFormatting>
  <conditionalFormatting sqref="Y10:Z10 I10:R10">
    <cfRule type="expression" dxfId="186" priority="5" stopIfTrue="1">
      <formula>$AQ10="n"</formula>
    </cfRule>
  </conditionalFormatting>
  <conditionalFormatting sqref="I18:Q23">
    <cfRule type="expression" dxfId="185" priority="4" stopIfTrue="1">
      <formula>$BQ18="n"</formula>
    </cfRule>
  </conditionalFormatting>
  <conditionalFormatting sqref="I12:J17 K10:Q17 I8:J10 K8:R9 Y8:Z17">
    <cfRule type="expression" dxfId="184" priority="3" stopIfTrue="1">
      <formula>$AQ8="n"</formula>
    </cfRule>
  </conditionalFormatting>
  <conditionalFormatting sqref="Y10:Z23 I10:R23">
    <cfRule type="expression" dxfId="183" priority="2" stopIfTrue="1">
      <formula>$AQ10="n"</formula>
    </cfRule>
  </conditionalFormatting>
  <conditionalFormatting sqref="Y10:Z14 I10:R14">
    <cfRule type="expression" dxfId="182" priority="1" stopIfTrue="1">
      <formula>$AQ10="n"</formula>
    </cfRule>
  </conditionalFormatting>
  <printOptions horizontalCentered="1"/>
  <pageMargins left="0.35" right="0.35" top="0.39" bottom="0.39" header="0" footer="0"/>
  <pageSetup paperSize="9" scale="87" orientation="landscape" horizontalDpi="200" verticalDpi="200" r:id="rId1"/>
  <headerFooter alignWithMargins="0"/>
  <rowBreaks count="1" manualBreakCount="1">
    <brk id="39" max="65535" man="1"/>
  </rowBreaks>
  <drawing r:id="rId2"/>
  <legacyDrawing r:id="rId3"/>
</worksheet>
</file>

<file path=xl/worksheets/sheet22.xml><?xml version="1.0" encoding="utf-8"?>
<worksheet xmlns="http://schemas.openxmlformats.org/spreadsheetml/2006/main" xmlns:r="http://schemas.openxmlformats.org/officeDocument/2006/relationships">
  <sheetPr codeName="Sheet23">
    <pageSetUpPr fitToPage="1"/>
  </sheetPr>
  <dimension ref="A1:V81"/>
  <sheetViews>
    <sheetView showGridLines="0" showZeros="0" topLeftCell="A43" workbookViewId="0"/>
  </sheetViews>
  <sheetFormatPr defaultRowHeight="12.75"/>
  <cols>
    <col min="1" max="1" width="3.42578125" customWidth="1"/>
    <col min="2" max="2" width="4.57031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8" customWidth="1"/>
    <col min="10" max="10" width="10.7109375" customWidth="1"/>
    <col min="11" max="11" width="1.7109375" style="88" customWidth="1"/>
    <col min="12" max="12" width="10.7109375" customWidth="1"/>
    <col min="13" max="13" width="1.7109375" style="89" customWidth="1"/>
    <col min="14" max="14" width="10.7109375" customWidth="1"/>
    <col min="15" max="15" width="1.7109375" style="88" customWidth="1"/>
    <col min="16" max="16" width="10.7109375" customWidth="1"/>
    <col min="17" max="17" width="1.7109375" style="89" customWidth="1"/>
    <col min="18" max="18" width="0" hidden="1" customWidth="1"/>
    <col min="19" max="19" width="8.28515625" customWidth="1"/>
    <col min="20" max="20" width="6.140625" hidden="1" customWidth="1"/>
    <col min="21" max="21" width="8.42578125" customWidth="1"/>
    <col min="22" max="22" width="7.42578125" hidden="1" customWidth="1"/>
  </cols>
  <sheetData>
    <row r="1" spans="1:22" s="90" customFormat="1" ht="21.75" customHeight="1">
      <c r="A1" s="148">
        <f>'vnos podatkov'!$A$6</f>
        <v>0</v>
      </c>
      <c r="B1" s="242"/>
      <c r="I1" s="243"/>
      <c r="J1" s="283" t="s">
        <v>391</v>
      </c>
      <c r="K1" s="243"/>
      <c r="L1" s="163"/>
      <c r="M1" s="243"/>
      <c r="N1" s="243"/>
      <c r="O1" s="243"/>
      <c r="Q1" s="243"/>
    </row>
    <row r="2" spans="1:22" s="64" customFormat="1">
      <c r="A2" s="941">
        <f>'vnos podatkov'!$A$8</f>
        <v>0</v>
      </c>
      <c r="B2" s="53">
        <f>'vnos podatkov'!$B$8</f>
        <v>0</v>
      </c>
      <c r="C2" s="895">
        <f>'vnos podatkov'!$C$8</f>
        <v>0</v>
      </c>
      <c r="D2" s="162"/>
      <c r="F2" s="244"/>
      <c r="I2" s="89"/>
      <c r="J2" s="284" t="s">
        <v>171</v>
      </c>
      <c r="K2" s="163"/>
      <c r="L2" s="163"/>
      <c r="M2" s="89"/>
      <c r="O2" s="89"/>
      <c r="Q2" s="89"/>
    </row>
    <row r="3" spans="1:22" s="16" customFormat="1" ht="11.25" customHeight="1">
      <c r="A3" s="42" t="s">
        <v>388</v>
      </c>
      <c r="B3" s="189"/>
      <c r="C3" s="189"/>
      <c r="D3" s="42" t="s">
        <v>68</v>
      </c>
      <c r="E3" s="189"/>
      <c r="F3" s="42" t="s">
        <v>76</v>
      </c>
      <c r="G3" s="189"/>
      <c r="H3" s="189"/>
      <c r="I3" s="245"/>
      <c r="J3" s="42" t="s">
        <v>123</v>
      </c>
      <c r="K3" s="42"/>
      <c r="L3" s="41" t="s">
        <v>83</v>
      </c>
      <c r="M3" s="245"/>
      <c r="N3" s="1424" t="s">
        <v>503</v>
      </c>
      <c r="O3" s="245"/>
      <c r="P3" s="189"/>
      <c r="Q3" s="43" t="s">
        <v>69</v>
      </c>
    </row>
    <row r="4" spans="1:22" s="27" customFormat="1" ht="11.25" customHeight="1" thickBot="1">
      <c r="A4" s="1375">
        <f>'vnos podatkov'!$D$8</f>
        <v>0</v>
      </c>
      <c r="B4" s="1382"/>
      <c r="C4" s="1382"/>
      <c r="D4" s="1382">
        <f>'vnos podatkov'!$A$10</f>
        <v>0</v>
      </c>
      <c r="E4" s="1383"/>
      <c r="F4" s="1714">
        <f>'vnos podatkov'!$C$10</f>
        <v>0</v>
      </c>
      <c r="G4" s="1696"/>
      <c r="H4" s="1696"/>
      <c r="I4" s="1384"/>
      <c r="J4" s="1377" t="s">
        <v>3</v>
      </c>
      <c r="K4" s="1376"/>
      <c r="L4" s="1386">
        <f>'vnos podatkov'!$B$10</f>
        <v>0</v>
      </c>
      <c r="M4" s="1384"/>
      <c r="N4" s="1428">
        <f>COUNTIF(D7:D69,"&gt;0")/2</f>
        <v>0</v>
      </c>
      <c r="O4" s="1384"/>
      <c r="P4" s="1383"/>
      <c r="Q4" s="1381">
        <f>'vnos podatkov'!$E$10</f>
        <v>0</v>
      </c>
    </row>
    <row r="5" spans="1:22" s="16" customFormat="1" ht="9.75">
      <c r="A5" s="505"/>
      <c r="B5" s="506" t="s">
        <v>84</v>
      </c>
      <c r="C5" s="506" t="s">
        <v>414</v>
      </c>
      <c r="D5" s="506" t="s">
        <v>415</v>
      </c>
      <c r="E5" s="507" t="s">
        <v>71</v>
      </c>
      <c r="F5" s="507" t="s">
        <v>72</v>
      </c>
      <c r="G5" s="507"/>
      <c r="H5" s="507" t="s">
        <v>76</v>
      </c>
      <c r="I5" s="507"/>
      <c r="J5" s="506" t="s">
        <v>134</v>
      </c>
      <c r="K5" s="508"/>
      <c r="L5" s="506" t="s">
        <v>85</v>
      </c>
      <c r="M5" s="508"/>
      <c r="N5" s="506" t="s">
        <v>86</v>
      </c>
      <c r="O5" s="508"/>
      <c r="P5" s="506" t="s">
        <v>416</v>
      </c>
      <c r="Q5" s="509"/>
    </row>
    <row r="6" spans="1:22" s="16" customFormat="1" ht="3.75" customHeight="1" thickBot="1">
      <c r="A6" s="541"/>
      <c r="B6" s="56"/>
      <c r="C6" s="56"/>
      <c r="D6" s="56"/>
      <c r="E6" s="246"/>
      <c r="F6" s="246"/>
      <c r="G6" s="247"/>
      <c r="H6" s="246"/>
      <c r="I6" s="248"/>
      <c r="J6" s="56"/>
      <c r="K6" s="248"/>
      <c r="L6" s="56"/>
      <c r="M6" s="248"/>
      <c r="N6" s="56"/>
      <c r="O6" s="248"/>
      <c r="P6" s="56"/>
      <c r="Q6" s="249"/>
    </row>
    <row r="7" spans="1:22" s="33" customFormat="1" ht="10.5" customHeight="1">
      <c r="A7" s="510">
        <v>1</v>
      </c>
      <c r="B7" s="118" t="str">
        <f>IF($D7="","",VLOOKUP($D7,'ž dvojice žrebna lista'!$A$7:$BO$38,48))</f>
        <v/>
      </c>
      <c r="C7" s="611" t="str">
        <f>UPPER(IF($D7="","",VLOOKUP($D7,'ž dvojice žrebna lista'!$A$7:$BK$38,2)))</f>
        <v/>
      </c>
      <c r="D7" s="102"/>
      <c r="E7" s="118" t="str">
        <f>UPPER(IF($D7="","",VLOOKUP($D7,'ž dvojice žrebna lista'!$A$7:$AV$38,3)))</f>
        <v/>
      </c>
      <c r="F7" s="118" t="str">
        <f>IF($D7="","",VLOOKUP($D7,'ž dvojice žrebna lista'!$A$7:$BK$38,4))</f>
        <v/>
      </c>
      <c r="G7" s="250"/>
      <c r="H7" s="118" t="str">
        <f>IF($D7="","",VLOOKUP($D7,'ž dvojice žrebna lista'!$A$7:$BK$38,5))</f>
        <v/>
      </c>
      <c r="I7" s="251"/>
      <c r="J7" s="252"/>
      <c r="K7" s="253"/>
      <c r="L7" s="252"/>
      <c r="M7" s="253"/>
      <c r="N7" s="252"/>
      <c r="O7" s="253"/>
      <c r="P7" s="252"/>
      <c r="Q7" s="106"/>
      <c r="R7" s="109"/>
      <c r="T7" s="110" t="str">
        <f>'glavni sodniki'!P21</f>
        <v>Sodnik</v>
      </c>
      <c r="V7" s="110" t="str">
        <f>F$7&amp;" "&amp;UPPER(E$7)&amp;" /"</f>
        <v xml:space="preserve">  /</v>
      </c>
    </row>
    <row r="8" spans="1:22" s="33" customFormat="1" ht="9.6" customHeight="1">
      <c r="A8" s="511"/>
      <c r="B8" s="293"/>
      <c r="C8" s="819" t="str">
        <f>UPPER(IF($D7="","",VLOOKUP($D7,'ž dvojice žrebna lista'!$A$7:$BK$38,18)))</f>
        <v/>
      </c>
      <c r="D8" s="268" t="str">
        <f>IF(D7="","",D7)</f>
        <v/>
      </c>
      <c r="E8" s="118" t="str">
        <f>UPPER(IF($D7="","",VLOOKUP($D7,'ž dvojice žrebna lista'!$A$7:$AV$38,19)))</f>
        <v/>
      </c>
      <c r="F8" s="118" t="str">
        <f>UPPER(IF($D7="","",VLOOKUP($D7,'ž dvojice žrebna lista'!$A$7:$AV$38,20)))</f>
        <v/>
      </c>
      <c r="G8" s="250"/>
      <c r="H8" s="118" t="str">
        <f>UPPER(IF($D7="","",VLOOKUP($D7,'ž dvojice žrebna lista'!$A$7:$AV$38,21)))</f>
        <v/>
      </c>
      <c r="I8" s="255"/>
      <c r="J8" s="256" t="str">
        <f>IF(I8="a",E7,IF(I8="b",E9,""))</f>
        <v/>
      </c>
      <c r="K8" s="253"/>
      <c r="L8" s="252"/>
      <c r="M8" s="253"/>
      <c r="N8" s="252"/>
      <c r="O8" s="253"/>
      <c r="P8" s="252"/>
      <c r="Q8" s="106"/>
      <c r="R8" s="109"/>
      <c r="T8" s="117" t="str">
        <f>'glavni sodniki'!P22</f>
        <v xml:space="preserve"> </v>
      </c>
      <c r="V8" s="117" t="str">
        <f>"/ "&amp;F$8&amp;" "&amp;UPPER(E$8)</f>
        <v xml:space="preserve">/  </v>
      </c>
    </row>
    <row r="9" spans="1:22" s="33" customFormat="1" ht="9.6" customHeight="1">
      <c r="A9" s="511"/>
      <c r="B9" s="111"/>
      <c r="C9" s="362"/>
      <c r="D9" s="111"/>
      <c r="E9" s="257"/>
      <c r="F9" s="257"/>
      <c r="G9" s="247"/>
      <c r="H9" s="257"/>
      <c r="I9" s="258"/>
      <c r="J9" s="259" t="str">
        <f>UPPER(IF(OR(I10="a",I10="as"),E7,IF(OR(I10="b",I10="bs"),E11,)))</f>
        <v/>
      </c>
      <c r="K9" s="260"/>
      <c r="L9" s="252"/>
      <c r="M9" s="253"/>
      <c r="N9" s="252"/>
      <c r="O9" s="253"/>
      <c r="P9" s="252"/>
      <c r="Q9" s="106"/>
      <c r="R9" s="109"/>
      <c r="T9" s="117" t="str">
        <f>'glavni sodniki'!P23</f>
        <v xml:space="preserve"> </v>
      </c>
      <c r="V9" s="117" t="str">
        <f>F$11&amp;" "&amp;UPPER(E$11)&amp;" /"</f>
        <v xml:space="preserve">  /</v>
      </c>
    </row>
    <row r="10" spans="1:22" s="33" customFormat="1" ht="9.6" customHeight="1">
      <c r="A10" s="511"/>
      <c r="B10" s="111"/>
      <c r="C10" s="362"/>
      <c r="D10" s="111"/>
      <c r="E10" s="257"/>
      <c r="F10" s="257"/>
      <c r="G10" s="247"/>
      <c r="H10" s="114" t="s">
        <v>151</v>
      </c>
      <c r="I10" s="120"/>
      <c r="J10" s="261" t="str">
        <f>UPPER(IF(OR(I10="a",I10="as"),E8,IF(OR(I10="b",I10="bs"),E12,)))</f>
        <v/>
      </c>
      <c r="K10" s="262"/>
      <c r="L10" s="252"/>
      <c r="M10" s="253"/>
      <c r="N10" s="252"/>
      <c r="O10" s="253"/>
      <c r="P10" s="252"/>
      <c r="Q10" s="106"/>
      <c r="R10" s="109"/>
      <c r="T10" s="117" t="str">
        <f>'glavni sodniki'!P24</f>
        <v xml:space="preserve"> </v>
      </c>
      <c r="V10" s="117" t="str">
        <f>"/ "&amp;F$12&amp;" "&amp;UPPER(E$12)</f>
        <v xml:space="preserve">/  </v>
      </c>
    </row>
    <row r="11" spans="1:22" s="33" customFormat="1" ht="9.6" customHeight="1">
      <c r="A11" s="511">
        <v>2</v>
      </c>
      <c r="B11" s="101" t="str">
        <f>IF($D11="","",VLOOKUP($D11,'ž dvojice žrebna lista'!$A$7:$BO$38,48))</f>
        <v/>
      </c>
      <c r="C11" s="361" t="str">
        <f>UPPER(IF($D11="","",VLOOKUP($D11,'ž dvojice žrebna lista'!$A$7:$BK$38,2)))</f>
        <v/>
      </c>
      <c r="D11" s="102"/>
      <c r="E11" s="118" t="str">
        <f>UPPER(IF($D11="","",VLOOKUP($D11,'ž dvojice žrebna lista'!$A$7:$AV$38,3)))</f>
        <v/>
      </c>
      <c r="F11" s="118" t="str">
        <f>IF($D11="","",VLOOKUP($D11,'ž dvojice žrebna lista'!$A$7:$BK$38,4))</f>
        <v/>
      </c>
      <c r="G11" s="250"/>
      <c r="H11" s="118" t="str">
        <f>IF($D11="","",VLOOKUP($D11,'ž dvojice žrebna lista'!$A$7:$BK$38,5))</f>
        <v/>
      </c>
      <c r="I11" s="263"/>
      <c r="J11" s="252"/>
      <c r="K11" s="264"/>
      <c r="L11" s="265"/>
      <c r="M11" s="260"/>
      <c r="N11" s="252"/>
      <c r="O11" s="253"/>
      <c r="P11" s="252"/>
      <c r="Q11" s="106"/>
      <c r="R11" s="109"/>
      <c r="T11" s="117" t="str">
        <f>'glavni sodniki'!P25</f>
        <v xml:space="preserve"> </v>
      </c>
      <c r="V11" s="117" t="str">
        <f>F$15&amp;" "&amp;UPPER(E$15)&amp;" /"</f>
        <v xml:space="preserve">  /</v>
      </c>
    </row>
    <row r="12" spans="1:22" s="33" customFormat="1" ht="9.6" customHeight="1">
      <c r="A12" s="511"/>
      <c r="B12" s="254"/>
      <c r="C12" s="363" t="str">
        <f>UPPER(IF($D11="","",VLOOKUP($D11,'ž dvojice žrebna lista'!$A$7:$BK$38,18)))</f>
        <v/>
      </c>
      <c r="D12" s="268" t="str">
        <f>IF(D11="","",D11)</f>
        <v/>
      </c>
      <c r="E12" s="118" t="str">
        <f>UPPER(IF($D11="","",VLOOKUP($D11,'ž dvojice žrebna lista'!$A$7:$AV$38,19)))</f>
        <v/>
      </c>
      <c r="F12" s="118" t="str">
        <f>UPPER(IF($D11="","",VLOOKUP($D11,'ž dvojice žrebna lista'!$A$7:$AV$38,20)))</f>
        <v/>
      </c>
      <c r="G12" s="250"/>
      <c r="H12" s="118" t="str">
        <f>UPPER(IF($D11="","",VLOOKUP($D11,'ž dvojice žrebna lista'!$A$7:$AV$38,21)))</f>
        <v/>
      </c>
      <c r="I12" s="255"/>
      <c r="J12" s="252"/>
      <c r="K12" s="264"/>
      <c r="L12" s="266"/>
      <c r="M12" s="267"/>
      <c r="N12" s="252"/>
      <c r="O12" s="253"/>
      <c r="P12" s="252"/>
      <c r="Q12" s="106"/>
      <c r="R12" s="109"/>
      <c r="T12" s="117" t="str">
        <f>'glavni sodniki'!P26</f>
        <v xml:space="preserve"> </v>
      </c>
      <c r="V12" s="117" t="str">
        <f>"/ "&amp;F$16&amp;" "&amp;UPPER(E$16)</f>
        <v xml:space="preserve">/  </v>
      </c>
    </row>
    <row r="13" spans="1:22" s="33" customFormat="1" ht="9.6" customHeight="1">
      <c r="A13" s="511"/>
      <c r="B13" s="111"/>
      <c r="C13" s="362"/>
      <c r="D13" s="119"/>
      <c r="E13" s="257"/>
      <c r="F13" s="257"/>
      <c r="G13" s="247"/>
      <c r="H13" s="257"/>
      <c r="I13" s="268"/>
      <c r="J13" s="252"/>
      <c r="K13" s="258"/>
      <c r="L13" s="259" t="str">
        <f>UPPER(IF(OR(K14="a",K14="as"),J9,IF(OR(K14="b",K14="bs"),J17,)))</f>
        <v/>
      </c>
      <c r="M13" s="253"/>
      <c r="N13" s="252"/>
      <c r="O13" s="253"/>
      <c r="P13" s="252"/>
      <c r="Q13" s="106"/>
      <c r="R13" s="109"/>
      <c r="T13" s="117" t="str">
        <f>'glavni sodniki'!P27</f>
        <v xml:space="preserve"> </v>
      </c>
      <c r="V13" s="117" t="str">
        <f>F$19&amp;" "&amp;UPPER(E$19)&amp;" /"</f>
        <v xml:space="preserve">  /</v>
      </c>
    </row>
    <row r="14" spans="1:22" s="33" customFormat="1" ht="9.6" customHeight="1">
      <c r="A14" s="511"/>
      <c r="B14" s="111"/>
      <c r="C14" s="362"/>
      <c r="D14" s="119"/>
      <c r="E14" s="257"/>
      <c r="F14" s="257"/>
      <c r="G14" s="247"/>
      <c r="H14" s="257"/>
      <c r="I14" s="268"/>
      <c r="J14" s="114" t="s">
        <v>151</v>
      </c>
      <c r="K14" s="120"/>
      <c r="L14" s="261" t="str">
        <f>UPPER(IF(OR(K14="a",K14="as"),J10,IF(OR(K14="b",K14="bs"),J18,)))</f>
        <v/>
      </c>
      <c r="M14" s="262"/>
      <c r="N14" s="252"/>
      <c r="O14" s="253"/>
      <c r="P14" s="252"/>
      <c r="Q14" s="106"/>
      <c r="R14" s="109"/>
      <c r="T14" s="117" t="str">
        <f>'glavni sodniki'!P28</f>
        <v xml:space="preserve"> </v>
      </c>
      <c r="V14" s="117" t="str">
        <f>"/ "&amp;F$20&amp;" "&amp;UPPER(E$20)</f>
        <v xml:space="preserve">/  </v>
      </c>
    </row>
    <row r="15" spans="1:22" s="33" customFormat="1" ht="9.6" customHeight="1">
      <c r="A15" s="512">
        <v>3</v>
      </c>
      <c r="B15" s="101" t="str">
        <f>IF($D15="","",VLOOKUP($D15,'ž dvojice žrebna lista'!$A$7:$BO$38,48))</f>
        <v/>
      </c>
      <c r="C15" s="361" t="str">
        <f>UPPER(IF($D15="","",VLOOKUP($D15,'ž dvojice žrebna lista'!$A$7:$BK$38,2)))</f>
        <v/>
      </c>
      <c r="D15" s="102"/>
      <c r="E15" s="118" t="str">
        <f>UPPER(IF($D15="","",VLOOKUP($D15,'ž dvojice žrebna lista'!$A$7:$AV$38,3)))</f>
        <v/>
      </c>
      <c r="F15" s="118" t="str">
        <f>IF($D15="","",VLOOKUP($D15,'ž dvojice žrebna lista'!$A$7:$BK$38,4))</f>
        <v/>
      </c>
      <c r="G15" s="250"/>
      <c r="H15" s="118" t="str">
        <f>IF($D15="","",VLOOKUP($D15,'ž dvojice žrebna lista'!$A$7:$BK$38,5))</f>
        <v/>
      </c>
      <c r="I15" s="251"/>
      <c r="J15" s="252"/>
      <c r="K15" s="264"/>
      <c r="L15" s="252"/>
      <c r="M15" s="264"/>
      <c r="N15" s="265"/>
      <c r="O15" s="253"/>
      <c r="P15" s="252"/>
      <c r="Q15" s="106"/>
      <c r="R15" s="109"/>
      <c r="T15" s="117" t="str">
        <f>'glavni sodniki'!P29</f>
        <v xml:space="preserve"> </v>
      </c>
      <c r="V15" s="117" t="str">
        <f>F$23&amp;" "&amp;UPPER(E$23)&amp;" /"</f>
        <v xml:space="preserve">  /</v>
      </c>
    </row>
    <row r="16" spans="1:22" s="33" customFormat="1" ht="9.6" customHeight="1" thickBot="1">
      <c r="A16" s="511"/>
      <c r="B16" s="254"/>
      <c r="C16" s="363" t="str">
        <f>UPPER(IF($D15="","",VLOOKUP($D15,'ž dvojice žrebna lista'!$A$7:$BK$38,18)))</f>
        <v/>
      </c>
      <c r="D16" s="268" t="str">
        <f>IF(D15="","",D15)</f>
        <v/>
      </c>
      <c r="E16" s="118" t="str">
        <f>UPPER(IF($D15="","",VLOOKUP($D15,'ž dvojice žrebna lista'!$A$7:$AV$38,19)))</f>
        <v/>
      </c>
      <c r="F16" s="118" t="str">
        <f>UPPER(IF($D15="","",VLOOKUP($D15,'ž dvojice žrebna lista'!$A$7:$AV$38,20)))</f>
        <v/>
      </c>
      <c r="G16" s="250"/>
      <c r="H16" s="118" t="str">
        <f>UPPER(IF($D15="","",VLOOKUP($D15,'ž dvojice žrebna lista'!$A$7:$AV$38,21)))</f>
        <v/>
      </c>
      <c r="I16" s="255"/>
      <c r="J16" s="256" t="str">
        <f>IF(I16="a",E15,IF(I16="b",E17,""))</f>
        <v/>
      </c>
      <c r="K16" s="264"/>
      <c r="L16" s="252"/>
      <c r="M16" s="264"/>
      <c r="N16" s="252"/>
      <c r="O16" s="253"/>
      <c r="P16" s="252"/>
      <c r="Q16" s="106"/>
      <c r="R16" s="109"/>
      <c r="T16" s="124" t="str">
        <f>'glavni sodniki'!P30</f>
        <v>Brez sodnika</v>
      </c>
      <c r="V16" s="117" t="str">
        <f>"/ "&amp;F$24&amp;" "&amp;UPPER(E$24)</f>
        <v xml:space="preserve">/  </v>
      </c>
    </row>
    <row r="17" spans="1:22" s="33" customFormat="1" ht="9.6" customHeight="1">
      <c r="A17" s="511"/>
      <c r="B17" s="111"/>
      <c r="C17" s="362"/>
      <c r="D17" s="119"/>
      <c r="E17" s="257"/>
      <c r="F17" s="257"/>
      <c r="G17" s="247"/>
      <c r="H17" s="257"/>
      <c r="I17" s="258"/>
      <c r="J17" s="259" t="str">
        <f>UPPER(IF(OR(I18="a",I18="as"),E15,IF(OR(I18="b",I18="bs"),E19,)))</f>
        <v/>
      </c>
      <c r="K17" s="269"/>
      <c r="L17" s="252"/>
      <c r="M17" s="264"/>
      <c r="N17" s="252"/>
      <c r="O17" s="253"/>
      <c r="P17" s="252"/>
      <c r="Q17" s="106"/>
      <c r="R17" s="109"/>
      <c r="V17" s="117" t="str">
        <f>F$27&amp;" "&amp;UPPER(E$27)&amp;" /"</f>
        <v xml:space="preserve">  /</v>
      </c>
    </row>
    <row r="18" spans="1:22" s="33" customFormat="1" ht="9.6" customHeight="1">
      <c r="A18" s="511"/>
      <c r="B18" s="111"/>
      <c r="C18" s="362"/>
      <c r="D18" s="119"/>
      <c r="E18" s="257"/>
      <c r="F18" s="257"/>
      <c r="G18" s="247"/>
      <c r="H18" s="114" t="s">
        <v>151</v>
      </c>
      <c r="I18" s="120"/>
      <c r="J18" s="261" t="str">
        <f>UPPER(IF(OR(I18="a",I18="as"),E16,IF(OR(I18="b",I18="bs"),E20,)))</f>
        <v/>
      </c>
      <c r="K18" s="255"/>
      <c r="L18" s="252"/>
      <c r="M18" s="264"/>
      <c r="N18" s="252"/>
      <c r="O18" s="253"/>
      <c r="P18" s="252"/>
      <c r="Q18" s="106"/>
      <c r="R18" s="109"/>
      <c r="V18" s="117" t="str">
        <f>"/ "&amp;F$28&amp;" "&amp;UPPER(E$28)</f>
        <v xml:space="preserve">/  </v>
      </c>
    </row>
    <row r="19" spans="1:22" s="33" customFormat="1" ht="9.6" customHeight="1">
      <c r="A19" s="511">
        <v>4</v>
      </c>
      <c r="B19" s="101" t="str">
        <f>IF($D19="","",VLOOKUP($D19,'ž dvojice žrebna lista'!$A$7:$BO$38,48))</f>
        <v/>
      </c>
      <c r="C19" s="361" t="str">
        <f>UPPER(IF($D19="","",VLOOKUP($D19,'ž dvojice žrebna lista'!$A$7:$BK$38,2)))</f>
        <v/>
      </c>
      <c r="D19" s="102"/>
      <c r="E19" s="118" t="str">
        <f>UPPER(IF($D19="","",VLOOKUP($D19,'ž dvojice žrebna lista'!$A$7:$AV$38,3)))</f>
        <v/>
      </c>
      <c r="F19" s="118" t="str">
        <f>IF($D19="","",VLOOKUP($D19,'ž dvojice žrebna lista'!$A$7:$BK$38,4))</f>
        <v/>
      </c>
      <c r="G19" s="250"/>
      <c r="H19" s="118" t="str">
        <f>IF($D19="","",VLOOKUP($D19,'ž dvojice žrebna lista'!$A$7:$BK$38,5))</f>
        <v/>
      </c>
      <c r="I19" s="263"/>
      <c r="J19" s="252"/>
      <c r="K19" s="253"/>
      <c r="L19" s="265"/>
      <c r="M19" s="269"/>
      <c r="N19" s="252"/>
      <c r="O19" s="253"/>
      <c r="P19" s="252"/>
      <c r="Q19" s="106"/>
      <c r="R19" s="109"/>
      <c r="V19" s="117" t="str">
        <f>F$31&amp;" "&amp;UPPER(E$31)&amp;" /"</f>
        <v xml:space="preserve">  /</v>
      </c>
    </row>
    <row r="20" spans="1:22" s="33" customFormat="1" ht="9.6" customHeight="1">
      <c r="A20" s="511"/>
      <c r="B20" s="254"/>
      <c r="C20" s="363" t="str">
        <f>UPPER(IF($D19="","",VLOOKUP($D19,'ž dvojice žrebna lista'!$A$7:$BK$38,18)))</f>
        <v/>
      </c>
      <c r="D20" s="268" t="str">
        <f>IF(D19="","",D19)</f>
        <v/>
      </c>
      <c r="E20" s="118" t="str">
        <f>UPPER(IF($D19="","",VLOOKUP($D19,'ž dvojice žrebna lista'!$A$7:$AV$38,19)))</f>
        <v/>
      </c>
      <c r="F20" s="118" t="str">
        <f>UPPER(IF($D19="","",VLOOKUP($D19,'ž dvojice žrebna lista'!$A$7:$AV$38,20)))</f>
        <v/>
      </c>
      <c r="G20" s="250"/>
      <c r="H20" s="118" t="str">
        <f>UPPER(IF($D19="","",VLOOKUP($D19,'ž dvojice žrebna lista'!$A$7:$AV$38,21)))</f>
        <v/>
      </c>
      <c r="I20" s="255"/>
      <c r="J20" s="252"/>
      <c r="K20" s="253"/>
      <c r="L20" s="266"/>
      <c r="M20" s="270"/>
      <c r="N20" s="252"/>
      <c r="O20" s="253"/>
      <c r="P20" s="252"/>
      <c r="Q20" s="106"/>
      <c r="R20" s="109"/>
      <c r="V20" s="117" t="str">
        <f>"/ "&amp;F$32&amp;" "&amp;UPPER(E$32)</f>
        <v xml:space="preserve">/  </v>
      </c>
    </row>
    <row r="21" spans="1:22" s="33" customFormat="1" ht="9.6" customHeight="1">
      <c r="A21" s="511"/>
      <c r="B21" s="111"/>
      <c r="C21" s="362"/>
      <c r="D21" s="111"/>
      <c r="E21" s="257"/>
      <c r="F21" s="257"/>
      <c r="G21" s="247"/>
      <c r="H21" s="257"/>
      <c r="I21" s="268"/>
      <c r="J21" s="252"/>
      <c r="K21" s="253"/>
      <c r="L21" s="252"/>
      <c r="M21" s="258"/>
      <c r="N21" s="259" t="str">
        <f>UPPER(IF(OR(M22="a",M22="as"),L13,IF(OR(M22="b",M22="bs"),L29,)))</f>
        <v/>
      </c>
      <c r="O21" s="253"/>
      <c r="P21" s="252"/>
      <c r="Q21" s="106"/>
      <c r="R21" s="109"/>
      <c r="V21" s="117" t="str">
        <f>F$35&amp;" "&amp;UPPER(E$35)&amp;" /"</f>
        <v xml:space="preserve">  /</v>
      </c>
    </row>
    <row r="22" spans="1:22" s="33" customFormat="1" ht="9.6" customHeight="1">
      <c r="A22" s="511"/>
      <c r="B22" s="111"/>
      <c r="C22" s="362"/>
      <c r="D22" s="111"/>
      <c r="E22" s="257"/>
      <c r="F22" s="257"/>
      <c r="G22" s="247"/>
      <c r="H22" s="257"/>
      <c r="I22" s="268"/>
      <c r="J22" s="252"/>
      <c r="K22" s="253"/>
      <c r="L22" s="114" t="s">
        <v>151</v>
      </c>
      <c r="M22" s="120"/>
      <c r="N22" s="261" t="str">
        <f>UPPER(IF(OR(M22="a",M22="as"),L14,IF(OR(M22="b",M22="bs"),L30,)))</f>
        <v/>
      </c>
      <c r="O22" s="262"/>
      <c r="P22" s="252"/>
      <c r="Q22" s="106"/>
      <c r="R22" s="109"/>
      <c r="V22" s="117" t="str">
        <f>"/ "&amp;F$36&amp;" "&amp;UPPER(E$36)</f>
        <v xml:space="preserve">/  </v>
      </c>
    </row>
    <row r="23" spans="1:22" s="33" customFormat="1" ht="9.6" customHeight="1">
      <c r="A23" s="510">
        <v>5</v>
      </c>
      <c r="B23" s="118" t="str">
        <f>IF($D23="","",VLOOKUP($D23,'ž dvojice žrebna lista'!$A$7:$BO$38,48))</f>
        <v/>
      </c>
      <c r="C23" s="822" t="str">
        <f>UPPER(IF($D23="","",VLOOKUP($D23,'ž dvojice žrebna lista'!$A$7:$BK$38,2)))</f>
        <v/>
      </c>
      <c r="D23" s="102"/>
      <c r="E23" s="118" t="str">
        <f>UPPER(IF($D23="","",VLOOKUP($D23,'ž dvojice žrebna lista'!$A$7:$AV$38,3)))</f>
        <v/>
      </c>
      <c r="F23" s="118" t="str">
        <f>IF($D23="","",VLOOKUP($D23,'ž dvojice žrebna lista'!$A$7:$BK$38,4))</f>
        <v/>
      </c>
      <c r="G23" s="250"/>
      <c r="H23" s="118" t="str">
        <f>IF($D23="","",VLOOKUP($D23,'ž dvojice žrebna lista'!$A$7:$BK$38,5))</f>
        <v/>
      </c>
      <c r="I23" s="251"/>
      <c r="J23" s="252"/>
      <c r="K23" s="253"/>
      <c r="L23" s="252"/>
      <c r="M23" s="264"/>
      <c r="N23" s="252"/>
      <c r="O23" s="264"/>
      <c r="P23" s="252"/>
      <c r="Q23" s="106"/>
      <c r="R23" s="109"/>
      <c r="V23" s="117" t="str">
        <f>F$39&amp;" "&amp;UPPER(E$39)&amp;" /"</f>
        <v xml:space="preserve">  /</v>
      </c>
    </row>
    <row r="24" spans="1:22" s="33" customFormat="1" ht="9.6" customHeight="1">
      <c r="A24" s="511"/>
      <c r="B24" s="254"/>
      <c r="C24" s="823" t="str">
        <f>UPPER(IF($D24="","",VLOOKUP($D24,'ž dvojice žrebna lista'!$A$7:$BK$38,18)))</f>
        <v/>
      </c>
      <c r="D24" s="268" t="str">
        <f>IF(D23="","",D23)</f>
        <v/>
      </c>
      <c r="E24" s="118" t="str">
        <f>UPPER(IF($D24="","",VLOOKUP($D24,'ž dvojice žrebna lista'!$A$7:$AV$38,19)))</f>
        <v/>
      </c>
      <c r="F24" s="118" t="str">
        <f>UPPER(IF($D24="","",VLOOKUP($D24,'ž dvojice žrebna lista'!$A$7:$AV$38,20)))</f>
        <v/>
      </c>
      <c r="G24" s="250"/>
      <c r="H24" s="118" t="str">
        <f>UPPER(IF($D24="","",VLOOKUP($D24,'ž dvojice žrebna lista'!$A$7:$AV$38,21)))</f>
        <v/>
      </c>
      <c r="I24" s="255"/>
      <c r="J24" s="256" t="str">
        <f>IF(I24="a",E23,IF(I24="b",E25,""))</f>
        <v/>
      </c>
      <c r="K24" s="253"/>
      <c r="L24" s="252"/>
      <c r="M24" s="264"/>
      <c r="N24" s="252"/>
      <c r="O24" s="264"/>
      <c r="P24" s="252"/>
      <c r="Q24" s="106"/>
      <c r="R24" s="109"/>
      <c r="V24" s="117" t="str">
        <f>"/ "&amp;F$40&amp;" "&amp;UPPER(E$40)</f>
        <v xml:space="preserve">/  </v>
      </c>
    </row>
    <row r="25" spans="1:22" s="33" customFormat="1" ht="9.6" customHeight="1">
      <c r="A25" s="511"/>
      <c r="B25" s="111"/>
      <c r="C25" s="362"/>
      <c r="D25" s="111"/>
      <c r="E25" s="257"/>
      <c r="F25" s="257"/>
      <c r="G25" s="247"/>
      <c r="H25" s="257"/>
      <c r="I25" s="258"/>
      <c r="J25" s="259" t="str">
        <f>UPPER(IF(OR(I26="a",I26="as"),E23,IF(OR(I26="b",I26="bs"),E27,)))</f>
        <v/>
      </c>
      <c r="K25" s="260"/>
      <c r="L25" s="252"/>
      <c r="M25" s="264"/>
      <c r="N25" s="252"/>
      <c r="O25" s="264"/>
      <c r="P25" s="252"/>
      <c r="Q25" s="106"/>
      <c r="R25" s="109"/>
      <c r="V25" s="117" t="str">
        <f>F$43&amp;" "&amp;UPPER(E$43)&amp;" /"</f>
        <v xml:space="preserve">  /</v>
      </c>
    </row>
    <row r="26" spans="1:22" s="33" customFormat="1" ht="9.6" customHeight="1">
      <c r="A26" s="511"/>
      <c r="B26" s="111"/>
      <c r="C26" s="362"/>
      <c r="D26" s="111"/>
      <c r="E26" s="257"/>
      <c r="F26" s="257"/>
      <c r="G26" s="247"/>
      <c r="H26" s="114" t="s">
        <v>151</v>
      </c>
      <c r="I26" s="120"/>
      <c r="J26" s="261" t="str">
        <f>UPPER(IF(OR(I26="a",I26="as"),E24,IF(OR(I26="b",I26="bs"),E28,)))</f>
        <v/>
      </c>
      <c r="K26" s="262"/>
      <c r="L26" s="252"/>
      <c r="M26" s="264"/>
      <c r="N26" s="252"/>
      <c r="O26" s="264"/>
      <c r="P26" s="252"/>
      <c r="Q26" s="106"/>
      <c r="R26" s="109"/>
      <c r="V26" s="117" t="str">
        <f>"/ "&amp;F$44&amp;" "&amp;UPPER(E$44)</f>
        <v xml:space="preserve">/  </v>
      </c>
    </row>
    <row r="27" spans="1:22" s="33" customFormat="1" ht="9.6" customHeight="1">
      <c r="A27" s="511">
        <v>6</v>
      </c>
      <c r="B27" s="101" t="str">
        <f>IF($D27="","",VLOOKUP($D27,'ž dvojice žrebna lista'!$A$7:$BO$38,48))</f>
        <v/>
      </c>
      <c r="C27" s="361" t="str">
        <f>UPPER(IF($D27="","",VLOOKUP($D27,'ž dvojice žrebna lista'!$A$7:$BK$38,2)))</f>
        <v/>
      </c>
      <c r="D27" s="102"/>
      <c r="E27" s="118" t="str">
        <f>UPPER(IF($D27="","",VLOOKUP($D27,'ž dvojice žrebna lista'!$A$7:$AV$38,3)))</f>
        <v/>
      </c>
      <c r="F27" s="118" t="str">
        <f>IF($D27="","",VLOOKUP($D27,'ž dvojice žrebna lista'!$A$7:$BK$38,4))</f>
        <v/>
      </c>
      <c r="G27" s="250"/>
      <c r="H27" s="118" t="str">
        <f>IF($D27="","",VLOOKUP($D27,'ž dvojice žrebna lista'!$A$7:$BK$38,5))</f>
        <v/>
      </c>
      <c r="I27" s="263"/>
      <c r="J27" s="252"/>
      <c r="K27" s="264"/>
      <c r="L27" s="265"/>
      <c r="M27" s="269"/>
      <c r="N27" s="252"/>
      <c r="O27" s="264"/>
      <c r="P27" s="252"/>
      <c r="Q27" s="106"/>
      <c r="R27" s="109"/>
      <c r="V27" s="117" t="str">
        <f>F$47&amp;" "&amp;UPPER(E$47)&amp;" /"</f>
        <v xml:space="preserve">  /</v>
      </c>
    </row>
    <row r="28" spans="1:22" s="33" customFormat="1" ht="9.6" customHeight="1">
      <c r="A28" s="511"/>
      <c r="B28" s="254"/>
      <c r="C28" s="363" t="str">
        <f>UPPER(IF($D28="","",VLOOKUP($D28,'ž dvojice žrebna lista'!$A$7:$BK$38,18)))</f>
        <v/>
      </c>
      <c r="D28" s="268" t="str">
        <f>IF(D27="","",D27)</f>
        <v/>
      </c>
      <c r="E28" s="118" t="str">
        <f>UPPER(IF($D28="","",VLOOKUP($D28,'ž dvojice žrebna lista'!$A$7:$AV$38,19)))</f>
        <v/>
      </c>
      <c r="F28" s="118" t="str">
        <f>UPPER(IF($D28="","",VLOOKUP($D28,'ž dvojice žrebna lista'!$A$7:$AV$38,20)))</f>
        <v/>
      </c>
      <c r="G28" s="250"/>
      <c r="H28" s="118" t="str">
        <f>UPPER(IF($D28="","",VLOOKUP($D28,'ž dvojice žrebna lista'!$A$7:$AV$38,21)))</f>
        <v/>
      </c>
      <c r="I28" s="255"/>
      <c r="J28" s="252"/>
      <c r="K28" s="264"/>
      <c r="L28" s="266"/>
      <c r="M28" s="270"/>
      <c r="N28" s="252"/>
      <c r="O28" s="264"/>
      <c r="P28" s="252"/>
      <c r="Q28" s="106"/>
      <c r="R28" s="109"/>
      <c r="V28" s="117" t="str">
        <f>"/ "&amp;F$48&amp;" "&amp;UPPER(E$48)</f>
        <v xml:space="preserve">/  </v>
      </c>
    </row>
    <row r="29" spans="1:22" s="33" customFormat="1" ht="9.6" customHeight="1">
      <c r="A29" s="511"/>
      <c r="B29" s="111"/>
      <c r="C29" s="362"/>
      <c r="D29" s="119"/>
      <c r="E29" s="257"/>
      <c r="F29" s="257"/>
      <c r="G29" s="247"/>
      <c r="H29" s="257"/>
      <c r="I29" s="268"/>
      <c r="J29" s="252"/>
      <c r="K29" s="258"/>
      <c r="L29" s="259" t="str">
        <f>UPPER(IF(OR(K30="a",K30="as"),J25,IF(OR(K30="b",K30="bs"),J33,)))</f>
        <v/>
      </c>
      <c r="M29" s="264"/>
      <c r="N29" s="252"/>
      <c r="O29" s="264"/>
      <c r="P29" s="252"/>
      <c r="Q29" s="106"/>
      <c r="R29" s="109"/>
      <c r="V29" s="117" t="str">
        <f>F$51&amp;" "&amp;UPPER(E$51)&amp;" /"</f>
        <v xml:space="preserve">  /</v>
      </c>
    </row>
    <row r="30" spans="1:22" s="33" customFormat="1" ht="9.6" customHeight="1">
      <c r="A30" s="511"/>
      <c r="B30" s="111"/>
      <c r="C30" s="362"/>
      <c r="D30" s="119"/>
      <c r="E30" s="257"/>
      <c r="F30" s="257"/>
      <c r="G30" s="247"/>
      <c r="H30" s="257"/>
      <c r="I30" s="268"/>
      <c r="J30" s="114" t="s">
        <v>151</v>
      </c>
      <c r="K30" s="120"/>
      <c r="L30" s="261" t="str">
        <f>UPPER(IF(OR(K30="a",K30="as"),J26,IF(OR(K30="b",K30="bs"),J34,)))</f>
        <v/>
      </c>
      <c r="M30" s="255"/>
      <c r="N30" s="252"/>
      <c r="O30" s="264"/>
      <c r="P30" s="252"/>
      <c r="Q30" s="106"/>
      <c r="R30" s="109"/>
      <c r="V30" s="117" t="str">
        <f>"/ "&amp;F$52&amp;" "&amp;UPPER(E$52)</f>
        <v xml:space="preserve">/  </v>
      </c>
    </row>
    <row r="31" spans="1:22" s="33" customFormat="1" ht="9.6" customHeight="1">
      <c r="A31" s="512">
        <v>7</v>
      </c>
      <c r="B31" s="101" t="str">
        <f>IF($D31="","",VLOOKUP($D31,'ž dvojice žrebna lista'!$A$7:$BO$38,48))</f>
        <v/>
      </c>
      <c r="C31" s="361" t="str">
        <f>UPPER(IF($D31="","",VLOOKUP($D31,'ž dvojice žrebna lista'!$A$7:$BK$38,2)))</f>
        <v/>
      </c>
      <c r="D31" s="102"/>
      <c r="E31" s="118" t="str">
        <f>UPPER(IF($D31="","",VLOOKUP($D31,'ž dvojice žrebna lista'!$A$7:$AV$38,3)))</f>
        <v/>
      </c>
      <c r="F31" s="118" t="str">
        <f>IF($D31="","",VLOOKUP($D31,'ž dvojice žrebna lista'!$A$7:$BK$38,4))</f>
        <v/>
      </c>
      <c r="G31" s="250"/>
      <c r="H31" s="118" t="str">
        <f>IF($D31="","",VLOOKUP($D31,'ž dvojice žrebna lista'!$A$7:$BK$38,5))</f>
        <v/>
      </c>
      <c r="I31" s="251"/>
      <c r="J31" s="252"/>
      <c r="K31" s="264"/>
      <c r="L31" s="252"/>
      <c r="M31" s="253"/>
      <c r="N31" s="265"/>
      <c r="O31" s="264"/>
      <c r="P31" s="252"/>
      <c r="Q31" s="106"/>
      <c r="R31" s="109"/>
      <c r="V31" s="117" t="str">
        <f>F$55&amp;" "&amp;UPPER(E$55)&amp;" /"</f>
        <v xml:space="preserve">  /</v>
      </c>
    </row>
    <row r="32" spans="1:22" s="33" customFormat="1" ht="9.6" customHeight="1">
      <c r="A32" s="511"/>
      <c r="B32" s="254"/>
      <c r="C32" s="363" t="str">
        <f>UPPER(IF($D32="","",VLOOKUP($D32,'ž dvojice žrebna lista'!$A$7:$BK$38,18)))</f>
        <v/>
      </c>
      <c r="D32" s="268" t="str">
        <f>IF(D31="","",D31)</f>
        <v/>
      </c>
      <c r="E32" s="118" t="str">
        <f>UPPER(IF($D32="","",VLOOKUP($D32,'ž dvojice žrebna lista'!$A$7:$AV$38,19)))</f>
        <v/>
      </c>
      <c r="F32" s="118" t="str">
        <f>UPPER(IF($D32="","",VLOOKUP($D32,'ž dvojice žrebna lista'!$A$7:$AV$38,20)))</f>
        <v/>
      </c>
      <c r="G32" s="250"/>
      <c r="H32" s="118" t="str">
        <f>UPPER(IF($D32="","",VLOOKUP($D32,'ž dvojice žrebna lista'!$A$7:$AV$38,21)))</f>
        <v/>
      </c>
      <c r="I32" s="255"/>
      <c r="J32" s="256" t="str">
        <f>IF(I32="a",E31,IF(I32="b",E33,""))</f>
        <v/>
      </c>
      <c r="K32" s="264"/>
      <c r="L32" s="252"/>
      <c r="M32" s="253"/>
      <c r="N32" s="252"/>
      <c r="O32" s="264"/>
      <c r="P32" s="252"/>
      <c r="Q32" s="106"/>
      <c r="R32" s="109"/>
      <c r="V32" s="117" t="str">
        <f>"/ "&amp;F$56&amp;" "&amp;UPPER(E$56)</f>
        <v xml:space="preserve">/  </v>
      </c>
    </row>
    <row r="33" spans="1:22" s="33" customFormat="1" ht="9.6" customHeight="1">
      <c r="A33" s="511"/>
      <c r="B33" s="111"/>
      <c r="C33" s="362"/>
      <c r="D33" s="119"/>
      <c r="E33" s="257"/>
      <c r="F33" s="257"/>
      <c r="G33" s="247"/>
      <c r="H33" s="257"/>
      <c r="I33" s="258"/>
      <c r="J33" s="259" t="str">
        <f>UPPER(IF(OR(I34="a",I34="as"),E31,IF(OR(I34="b",I34="bs"),E35,)))</f>
        <v/>
      </c>
      <c r="K33" s="269"/>
      <c r="L33" s="252"/>
      <c r="M33" s="253"/>
      <c r="N33" s="252"/>
      <c r="O33" s="264"/>
      <c r="P33" s="252"/>
      <c r="Q33" s="106"/>
      <c r="R33" s="109"/>
      <c r="V33" s="117" t="str">
        <f>F$59&amp;" "&amp;UPPER(E$59)&amp;" /"</f>
        <v xml:space="preserve">  /</v>
      </c>
    </row>
    <row r="34" spans="1:22" s="33" customFormat="1" ht="9.6" customHeight="1">
      <c r="A34" s="511"/>
      <c r="B34" s="111"/>
      <c r="C34" s="362"/>
      <c r="D34" s="119"/>
      <c r="E34" s="257"/>
      <c r="F34" s="257"/>
      <c r="G34" s="247"/>
      <c r="H34" s="114" t="s">
        <v>151</v>
      </c>
      <c r="I34" s="120"/>
      <c r="J34" s="261" t="str">
        <f>UPPER(IF(OR(I34="a",I34="as"),E32,IF(OR(I34="b",I34="bs"),E36,)))</f>
        <v/>
      </c>
      <c r="K34" s="255"/>
      <c r="L34" s="252"/>
      <c r="M34" s="253"/>
      <c r="N34" s="252"/>
      <c r="O34" s="264"/>
      <c r="P34" s="252"/>
      <c r="Q34" s="106"/>
      <c r="R34" s="109"/>
      <c r="V34" s="117" t="str">
        <f>"/ "&amp;F$60&amp;" "&amp;UPPER(E$60)</f>
        <v xml:space="preserve">/  </v>
      </c>
    </row>
    <row r="35" spans="1:22" s="33" customFormat="1" ht="9.6" customHeight="1">
      <c r="A35" s="511">
        <v>8</v>
      </c>
      <c r="B35" s="101" t="str">
        <f>IF($D35="","",VLOOKUP($D35,'ž dvojice žrebna lista'!$A$7:$BO$38,48))</f>
        <v/>
      </c>
      <c r="C35" s="361" t="str">
        <f>UPPER(IF($D35="","",VLOOKUP($D35,'ž dvojice žrebna lista'!$A$7:$BK$38,2)))</f>
        <v/>
      </c>
      <c r="D35" s="102"/>
      <c r="E35" s="118" t="str">
        <f>UPPER(IF($D35="","",VLOOKUP($D35,'ž dvojice žrebna lista'!$A$7:$AV$38,3)))</f>
        <v/>
      </c>
      <c r="F35" s="118" t="str">
        <f>IF($D35="","",VLOOKUP($D35,'ž dvojice žrebna lista'!$A$7:$BK$38,4))</f>
        <v/>
      </c>
      <c r="G35" s="250"/>
      <c r="H35" s="118" t="str">
        <f>IF($D35="","",VLOOKUP($D35,'ž dvojice žrebna lista'!$A$7:$BK$38,5))</f>
        <v/>
      </c>
      <c r="I35" s="263"/>
      <c r="J35" s="252"/>
      <c r="K35" s="253"/>
      <c r="L35" s="265"/>
      <c r="M35" s="260"/>
      <c r="N35" s="252"/>
      <c r="O35" s="264"/>
      <c r="P35" s="252"/>
      <c r="Q35" s="106"/>
      <c r="R35" s="109"/>
      <c r="V35" s="117" t="str">
        <f>F$63&amp;" "&amp;UPPER(E$63)&amp;" /"</f>
        <v xml:space="preserve">  /</v>
      </c>
    </row>
    <row r="36" spans="1:22" s="33" customFormat="1" ht="9.6" customHeight="1">
      <c r="A36" s="511"/>
      <c r="B36" s="254"/>
      <c r="C36" s="363" t="str">
        <f>UPPER(IF($D36="","",VLOOKUP($D36,'ž dvojice žrebna lista'!$A$7:$BK$38,18)))</f>
        <v/>
      </c>
      <c r="D36" s="268" t="str">
        <f>IF(D35="","",D35)</f>
        <v/>
      </c>
      <c r="E36" s="118" t="str">
        <f>UPPER(IF($D36="","",VLOOKUP($D36,'ž dvojice žrebna lista'!$A$7:$AV$38,19)))</f>
        <v/>
      </c>
      <c r="F36" s="118" t="str">
        <f>UPPER(IF($D36="","",VLOOKUP($D36,'ž dvojice žrebna lista'!$A$7:$AV$38,20)))</f>
        <v/>
      </c>
      <c r="G36" s="250"/>
      <c r="H36" s="118" t="str">
        <f>UPPER(IF($D36="","",VLOOKUP($D36,'ž dvojice žrebna lista'!$A$7:$AV$38,21)))</f>
        <v/>
      </c>
      <c r="I36" s="255"/>
      <c r="J36" s="252"/>
      <c r="K36" s="253"/>
      <c r="L36" s="266"/>
      <c r="M36" s="267"/>
      <c r="N36" s="252"/>
      <c r="O36" s="264"/>
      <c r="P36" s="252"/>
      <c r="Q36" s="106"/>
      <c r="R36" s="109"/>
      <c r="V36" s="117" t="str">
        <f>"/ "&amp;F$64&amp;" "&amp;UPPER(E$64)</f>
        <v xml:space="preserve">/  </v>
      </c>
    </row>
    <row r="37" spans="1:22" s="33" customFormat="1" ht="9.6" customHeight="1">
      <c r="A37" s="511"/>
      <c r="B37" s="111"/>
      <c r="C37" s="362"/>
      <c r="D37" s="119"/>
      <c r="E37" s="257"/>
      <c r="F37" s="257"/>
      <c r="G37" s="247"/>
      <c r="H37" s="257"/>
      <c r="I37" s="268"/>
      <c r="J37" s="252"/>
      <c r="K37" s="253"/>
      <c r="L37" s="252"/>
      <c r="M37" s="253"/>
      <c r="N37" s="253"/>
      <c r="O37" s="258"/>
      <c r="P37" s="259" t="str">
        <f>UPPER(IF(OR(O38="a",O38="as"),N21,IF(OR(O38="b",O38="bs"),N53,)))</f>
        <v/>
      </c>
      <c r="Q37" s="271"/>
      <c r="R37" s="109"/>
      <c r="V37" s="117" t="str">
        <f>F$67&amp;" "&amp;UPPER(E$67)&amp;" /"</f>
        <v xml:space="preserve">  /</v>
      </c>
    </row>
    <row r="38" spans="1:22" s="33" customFormat="1" ht="9.6" customHeight="1" thickBot="1">
      <c r="A38" s="511"/>
      <c r="B38" s="111"/>
      <c r="C38" s="362"/>
      <c r="D38" s="119"/>
      <c r="E38" s="257"/>
      <c r="F38" s="257"/>
      <c r="G38" s="247"/>
      <c r="H38" s="257"/>
      <c r="I38" s="268"/>
      <c r="J38" s="252"/>
      <c r="K38" s="253"/>
      <c r="L38" s="252"/>
      <c r="M38" s="253"/>
      <c r="N38" s="114" t="s">
        <v>151</v>
      </c>
      <c r="O38" s="120"/>
      <c r="P38" s="261" t="str">
        <f>UPPER(IF(OR(O38="a",O38="as"),N22,IF(OR(O38="b",O38="bs"),N54,)))</f>
        <v/>
      </c>
      <c r="Q38" s="272"/>
      <c r="R38" s="109"/>
      <c r="V38" s="124" t="str">
        <f>"/ "&amp;F$68&amp;" "&amp;UPPER(E$68)</f>
        <v xml:space="preserve">/  </v>
      </c>
    </row>
    <row r="39" spans="1:22" s="33" customFormat="1" ht="9.6" customHeight="1">
      <c r="A39" s="512">
        <v>9</v>
      </c>
      <c r="B39" s="101" t="str">
        <f>IF($D39="","",VLOOKUP($D39,'ž dvojice žrebna lista'!$A$7:$BO$38,48))</f>
        <v/>
      </c>
      <c r="C39" s="361" t="str">
        <f>UPPER(IF($D39="","",VLOOKUP($D39,'ž dvojice žrebna lista'!$A$7:$BK$38,2)))</f>
        <v/>
      </c>
      <c r="D39" s="102"/>
      <c r="E39" s="118" t="str">
        <f>UPPER(IF($D39="","",VLOOKUP($D39,'ž dvojice žrebna lista'!$A$7:$AV$38,3)))</f>
        <v/>
      </c>
      <c r="F39" s="118" t="str">
        <f>IF($D39="","",VLOOKUP($D39,'ž dvojice žrebna lista'!$A$7:$BK$38,4))</f>
        <v/>
      </c>
      <c r="G39" s="250"/>
      <c r="H39" s="118" t="str">
        <f>IF($D39="","",VLOOKUP($D39,'ž dvojice žrebna lista'!$A$7:$BK$38,5))</f>
        <v/>
      </c>
      <c r="I39" s="251"/>
      <c r="J39" s="252"/>
      <c r="K39" s="253"/>
      <c r="L39" s="568"/>
      <c r="M39" s="253"/>
      <c r="N39" s="252"/>
      <c r="O39" s="264"/>
      <c r="P39" s="265"/>
      <c r="Q39" s="106"/>
      <c r="R39" s="109"/>
    </row>
    <row r="40" spans="1:22" s="33" customFormat="1" ht="9.6" customHeight="1">
      <c r="A40" s="511"/>
      <c r="B40" s="254"/>
      <c r="C40" s="363" t="str">
        <f>UPPER(IF($D40="","",VLOOKUP($D40,'ž dvojice žrebna lista'!$A$7:$BK$38,18)))</f>
        <v/>
      </c>
      <c r="D40" s="268" t="str">
        <f>IF(D39="","",D39)</f>
        <v/>
      </c>
      <c r="E40" s="118" t="str">
        <f>UPPER(IF($D40="","",VLOOKUP($D40,'ž dvojice žrebna lista'!$A$7:$AV$38,19)))</f>
        <v/>
      </c>
      <c r="F40" s="118" t="str">
        <f>UPPER(IF($D40="","",VLOOKUP($D40,'ž dvojice žrebna lista'!$A$7:$AV$38,20)))</f>
        <v/>
      </c>
      <c r="G40" s="250"/>
      <c r="H40" s="118" t="str">
        <f>UPPER(IF($D40="","",VLOOKUP($D40,'ž dvojice žrebna lista'!$A$7:$AV$38,21)))</f>
        <v/>
      </c>
      <c r="I40" s="255"/>
      <c r="J40" s="256" t="str">
        <f>IF(I40="a",E39,IF(I40="b",E41,""))</f>
        <v/>
      </c>
      <c r="K40" s="253"/>
      <c r="L40" s="252"/>
      <c r="M40" s="253"/>
      <c r="N40" s="252"/>
      <c r="O40" s="264"/>
      <c r="P40" s="266"/>
      <c r="Q40" s="273"/>
      <c r="R40" s="109"/>
      <c r="V40" s="247"/>
    </row>
    <row r="41" spans="1:22" s="33" customFormat="1" ht="9.6" customHeight="1">
      <c r="A41" s="511"/>
      <c r="B41" s="111"/>
      <c r="C41" s="362"/>
      <c r="D41" s="119"/>
      <c r="E41" s="257"/>
      <c r="F41" s="257"/>
      <c r="G41" s="247"/>
      <c r="H41" s="257"/>
      <c r="I41" s="258"/>
      <c r="J41" s="259" t="str">
        <f>UPPER(IF(OR(I42="a",I42="as"),E39,IF(OR(I42="b",I42="bs"),E43,)))</f>
        <v/>
      </c>
      <c r="K41" s="260"/>
      <c r="L41" s="252"/>
      <c r="M41" s="253"/>
      <c r="N41" s="252"/>
      <c r="O41" s="264"/>
      <c r="P41" s="252"/>
      <c r="Q41" s="106"/>
      <c r="R41" s="109"/>
      <c r="V41" s="15"/>
    </row>
    <row r="42" spans="1:22" s="33" customFormat="1" ht="9.6" customHeight="1">
      <c r="A42" s="511"/>
      <c r="B42" s="111"/>
      <c r="C42" s="362"/>
      <c r="D42" s="360"/>
      <c r="E42" s="257"/>
      <c r="F42" s="257"/>
      <c r="G42" s="247"/>
      <c r="H42" s="114" t="s">
        <v>151</v>
      </c>
      <c r="I42" s="120"/>
      <c r="J42" s="261" t="str">
        <f>UPPER(IF(OR(I42="a",I42="as"),E40,IF(OR(I42="b",I42="bs"),E44,)))</f>
        <v/>
      </c>
      <c r="K42" s="262"/>
      <c r="L42" s="252"/>
      <c r="M42" s="253"/>
      <c r="N42" s="252"/>
      <c r="O42" s="264"/>
      <c r="P42" s="252"/>
      <c r="Q42" s="106"/>
      <c r="R42" s="109"/>
      <c r="V42" s="15"/>
    </row>
    <row r="43" spans="1:22" s="33" customFormat="1" ht="9.6" customHeight="1">
      <c r="A43" s="511">
        <v>10</v>
      </c>
      <c r="B43" s="101" t="str">
        <f>IF($D43="","",VLOOKUP($D43,'ž dvojice žrebna lista'!$A$7:$BO$38,48))</f>
        <v/>
      </c>
      <c r="C43" s="361" t="str">
        <f>UPPER(IF($D43="","",VLOOKUP($D43,'ž dvojice žrebna lista'!$A$7:$BK$38,2)))</f>
        <v/>
      </c>
      <c r="D43" s="102"/>
      <c r="E43" s="118" t="str">
        <f>UPPER(IF($D43="","",VLOOKUP($D43,'ž dvojice žrebna lista'!$A$7:$AV$38,3)))</f>
        <v/>
      </c>
      <c r="F43" s="118" t="str">
        <f>IF($D43="","",VLOOKUP($D43,'ž dvojice žrebna lista'!$A$7:$BK$38,4))</f>
        <v/>
      </c>
      <c r="G43" s="250"/>
      <c r="H43" s="118" t="str">
        <f>IF($D43="","",VLOOKUP($D43,'ž dvojice žrebna lista'!$A$7:$BK$38,5))</f>
        <v/>
      </c>
      <c r="I43" s="263"/>
      <c r="J43" s="252"/>
      <c r="K43" s="264"/>
      <c r="L43" s="265"/>
      <c r="M43" s="260"/>
      <c r="N43" s="252"/>
      <c r="O43" s="264"/>
      <c r="P43" s="252"/>
      <c r="Q43" s="106"/>
      <c r="R43" s="109"/>
      <c r="V43" s="15"/>
    </row>
    <row r="44" spans="1:22" s="33" customFormat="1" ht="9.6" customHeight="1">
      <c r="A44" s="511"/>
      <c r="B44" s="254"/>
      <c r="C44" s="363" t="str">
        <f>UPPER(IF($D44="","",VLOOKUP($D44,'ž dvojice žrebna lista'!$A$7:$BK$38,18)))</f>
        <v/>
      </c>
      <c r="D44" s="268" t="str">
        <f>IF(D43="","",D43)</f>
        <v/>
      </c>
      <c r="E44" s="118" t="str">
        <f>UPPER(IF($D44="","",VLOOKUP($D44,'ž dvojice žrebna lista'!$A$7:$AV$38,19)))</f>
        <v/>
      </c>
      <c r="F44" s="118" t="str">
        <f>UPPER(IF($D44="","",VLOOKUP($D44,'ž dvojice žrebna lista'!$A$7:$AV$38,20)))</f>
        <v/>
      </c>
      <c r="G44" s="250"/>
      <c r="H44" s="118" t="str">
        <f>UPPER(IF($D44="","",VLOOKUP($D44,'ž dvojice žrebna lista'!$A$7:$AV$38,21)))</f>
        <v/>
      </c>
      <c r="I44" s="255"/>
      <c r="J44" s="252"/>
      <c r="K44" s="264"/>
      <c r="L44" s="266"/>
      <c r="M44" s="267"/>
      <c r="N44" s="252"/>
      <c r="O44" s="264"/>
      <c r="P44" s="252"/>
      <c r="Q44" s="106"/>
      <c r="R44" s="109"/>
      <c r="V44" s="15"/>
    </row>
    <row r="45" spans="1:22" s="33" customFormat="1" ht="9.6" customHeight="1">
      <c r="A45" s="511"/>
      <c r="B45" s="111"/>
      <c r="C45" s="362"/>
      <c r="D45" s="119"/>
      <c r="E45" s="257"/>
      <c r="F45" s="257"/>
      <c r="G45" s="247"/>
      <c r="H45" s="257"/>
      <c r="I45" s="268"/>
      <c r="J45" s="252"/>
      <c r="K45" s="258"/>
      <c r="L45" s="259" t="str">
        <f>UPPER(IF(OR(K46="a",K46="as"),J41,IF(OR(K46="b",K46="bs"),J49,)))</f>
        <v/>
      </c>
      <c r="M45" s="253"/>
      <c r="N45" s="252"/>
      <c r="O45" s="264"/>
      <c r="P45" s="252"/>
      <c r="Q45" s="106"/>
      <c r="R45" s="109"/>
      <c r="V45" s="15"/>
    </row>
    <row r="46" spans="1:22" s="33" customFormat="1" ht="9.6" customHeight="1">
      <c r="A46" s="511"/>
      <c r="B46" s="111"/>
      <c r="C46" s="362"/>
      <c r="D46" s="119"/>
      <c r="E46" s="257"/>
      <c r="F46" s="257"/>
      <c r="G46" s="247"/>
      <c r="H46" s="257"/>
      <c r="I46" s="268"/>
      <c r="J46" s="114" t="s">
        <v>151</v>
      </c>
      <c r="K46" s="120"/>
      <c r="L46" s="261" t="str">
        <f>UPPER(IF(OR(K46="a",K46="as"),J42,IF(OR(K46="b",K46="bs"),J50,)))</f>
        <v/>
      </c>
      <c r="M46" s="262"/>
      <c r="N46" s="252"/>
      <c r="O46" s="264"/>
      <c r="P46" s="252"/>
      <c r="Q46" s="106"/>
      <c r="R46" s="109"/>
      <c r="V46" s="15"/>
    </row>
    <row r="47" spans="1:22" s="33" customFormat="1" ht="9.6" customHeight="1">
      <c r="A47" s="512">
        <v>11</v>
      </c>
      <c r="B47" s="101" t="str">
        <f>IF($D47="","",VLOOKUP($D47,'ž dvojice žrebna lista'!$A$7:$BO$38,48))</f>
        <v/>
      </c>
      <c r="C47" s="361" t="str">
        <f>UPPER(IF($D47="","",VLOOKUP($D47,'ž dvojice žrebna lista'!$A$7:$BK$38,2)))</f>
        <v/>
      </c>
      <c r="D47" s="102"/>
      <c r="E47" s="118" t="str">
        <f>UPPER(IF($D47="","",VLOOKUP($D47,'ž dvojice žrebna lista'!$A$7:$AV$38,3)))</f>
        <v/>
      </c>
      <c r="F47" s="118" t="str">
        <f>IF($D47="","",VLOOKUP($D47,'ž dvojice žrebna lista'!$A$7:$BK$38,4))</f>
        <v/>
      </c>
      <c r="G47" s="250"/>
      <c r="H47" s="118" t="str">
        <f>IF($D47="","",VLOOKUP($D47,'ž dvojice žrebna lista'!$A$7:$BK$38,5))</f>
        <v/>
      </c>
      <c r="I47" s="251"/>
      <c r="J47" s="252"/>
      <c r="K47" s="264"/>
      <c r="L47" s="252"/>
      <c r="M47" s="264"/>
      <c r="N47" s="265"/>
      <c r="O47" s="264"/>
      <c r="P47" s="252"/>
      <c r="Q47" s="106"/>
      <c r="R47" s="109"/>
      <c r="V47" s="15"/>
    </row>
    <row r="48" spans="1:22" s="33" customFormat="1" ht="9.6" customHeight="1">
      <c r="A48" s="511"/>
      <c r="B48" s="254"/>
      <c r="C48" s="363" t="str">
        <f>UPPER(IF($D48="","",VLOOKUP($D48,'ž dvojice žrebna lista'!$A$7:$BK$38,18)))</f>
        <v/>
      </c>
      <c r="D48" s="268" t="str">
        <f>IF(D47="","",D47)</f>
        <v/>
      </c>
      <c r="E48" s="118" t="str">
        <f>UPPER(IF($D48="","",VLOOKUP($D48,'ž dvojice žrebna lista'!$A$7:$AV$38,19)))</f>
        <v/>
      </c>
      <c r="F48" s="118" t="str">
        <f>UPPER(IF($D48="","",VLOOKUP($D48,'ž dvojice žrebna lista'!$A$7:$AV$38,20)))</f>
        <v/>
      </c>
      <c r="G48" s="250"/>
      <c r="H48" s="118" t="str">
        <f>UPPER(IF($D48="","",VLOOKUP($D48,'ž dvojice žrebna lista'!$A$7:$AV$38,21)))</f>
        <v/>
      </c>
      <c r="I48" s="255"/>
      <c r="J48" s="256" t="str">
        <f>IF(I48="a",E47,IF(I48="b",E49,""))</f>
        <v/>
      </c>
      <c r="K48" s="264"/>
      <c r="L48" s="252"/>
      <c r="M48" s="264"/>
      <c r="N48" s="252"/>
      <c r="O48" s="264"/>
      <c r="P48" s="252"/>
      <c r="Q48" s="106"/>
      <c r="R48" s="109"/>
      <c r="V48" s="15"/>
    </row>
    <row r="49" spans="1:22" s="33" customFormat="1" ht="9.6" customHeight="1">
      <c r="A49" s="511"/>
      <c r="B49" s="111"/>
      <c r="C49" s="362"/>
      <c r="D49" s="111"/>
      <c r="E49" s="257"/>
      <c r="F49" s="257"/>
      <c r="G49" s="247"/>
      <c r="H49" s="257"/>
      <c r="I49" s="258"/>
      <c r="J49" s="259" t="str">
        <f>UPPER(IF(OR(I50="a",I50="as"),E47,IF(OR(I50="b",I50="bs"),E51,)))</f>
        <v/>
      </c>
      <c r="K49" s="269"/>
      <c r="L49" s="252"/>
      <c r="M49" s="264"/>
      <c r="N49" s="252"/>
      <c r="O49" s="264"/>
      <c r="P49" s="252"/>
      <c r="Q49" s="106"/>
      <c r="R49" s="109"/>
      <c r="V49" s="15"/>
    </row>
    <row r="50" spans="1:22" s="33" customFormat="1" ht="9.6" customHeight="1">
      <c r="A50" s="511"/>
      <c r="B50" s="111"/>
      <c r="C50" s="362"/>
      <c r="D50" s="111"/>
      <c r="E50" s="257"/>
      <c r="F50" s="257"/>
      <c r="G50" s="247"/>
      <c r="H50" s="114" t="s">
        <v>151</v>
      </c>
      <c r="I50" s="120"/>
      <c r="J50" s="261" t="str">
        <f>UPPER(IF(OR(I50="a",I50="as"),E48,IF(OR(I50="b",I50="bs"),E52,)))</f>
        <v/>
      </c>
      <c r="K50" s="255"/>
      <c r="L50" s="252"/>
      <c r="M50" s="264"/>
      <c r="N50" s="252"/>
      <c r="O50" s="264"/>
      <c r="P50" s="252"/>
      <c r="Q50" s="106"/>
      <c r="R50" s="109"/>
      <c r="V50" s="274"/>
    </row>
    <row r="51" spans="1:22" s="33" customFormat="1" ht="9.6" customHeight="1">
      <c r="A51" s="513">
        <v>12</v>
      </c>
      <c r="B51" s="118" t="str">
        <f>IF($D51="","",VLOOKUP($D51,'ž dvojice žrebna lista'!$A$7:$BO$38,48))</f>
        <v/>
      </c>
      <c r="C51" s="611" t="str">
        <f>UPPER(IF($D51="","",VLOOKUP($D51,'ž dvojice žrebna lista'!$A$7:$BK$38,2)))</f>
        <v/>
      </c>
      <c r="D51" s="102"/>
      <c r="E51" s="118" t="str">
        <f>UPPER(IF($D51="","",VLOOKUP($D51,'ž dvojice žrebna lista'!$A$7:$AV$38,3)))</f>
        <v/>
      </c>
      <c r="F51" s="118" t="str">
        <f>IF($D51="","",VLOOKUP($D51,'ž dvojice žrebna lista'!$A$7:$BK$38,4))</f>
        <v/>
      </c>
      <c r="G51" s="250"/>
      <c r="H51" s="118" t="str">
        <f>IF($D51="","",VLOOKUP($D51,'ž dvojice žrebna lista'!$A$7:$BK$38,5))</f>
        <v/>
      </c>
      <c r="I51" s="263"/>
      <c r="J51" s="252"/>
      <c r="K51" s="253"/>
      <c r="L51" s="265"/>
      <c r="M51" s="269"/>
      <c r="N51" s="252"/>
      <c r="O51" s="264"/>
      <c r="P51" s="252"/>
      <c r="Q51" s="106"/>
      <c r="R51" s="109"/>
      <c r="V51" s="274"/>
    </row>
    <row r="52" spans="1:22" s="33" customFormat="1" ht="9.6" customHeight="1">
      <c r="A52" s="511"/>
      <c r="B52" s="254"/>
      <c r="C52" s="569" t="str">
        <f>UPPER(IF($D52="","",VLOOKUP($D52,'ž dvojice žrebna lista'!$A$7:$BK$38,18)))</f>
        <v/>
      </c>
      <c r="D52" s="268" t="str">
        <f>IF(D51="","",D51)</f>
        <v/>
      </c>
      <c r="E52" s="118" t="str">
        <f>UPPER(IF($D52="","",VLOOKUP($D52,'ž dvojice žrebna lista'!$A$7:$AV$38,19)))</f>
        <v/>
      </c>
      <c r="F52" s="118" t="str">
        <f>UPPER(IF($D52="","",VLOOKUP($D52,'ž dvojice žrebna lista'!$A$7:$AV$38,20)))</f>
        <v/>
      </c>
      <c r="G52" s="250"/>
      <c r="H52" s="118" t="str">
        <f>UPPER(IF($D52="","",VLOOKUP($D52,'ž dvojice žrebna lista'!$A$7:$AV$38,21)))</f>
        <v/>
      </c>
      <c r="I52" s="255"/>
      <c r="J52" s="252"/>
      <c r="K52" s="253"/>
      <c r="L52" s="266"/>
      <c r="M52" s="270"/>
      <c r="N52" s="252"/>
      <c r="O52" s="264"/>
      <c r="P52" s="252"/>
      <c r="Q52" s="106"/>
      <c r="R52" s="109"/>
      <c r="V52" s="274"/>
    </row>
    <row r="53" spans="1:22" s="33" customFormat="1" ht="9.6" customHeight="1">
      <c r="A53" s="511"/>
      <c r="B53" s="111"/>
      <c r="C53" s="362"/>
      <c r="D53" s="111"/>
      <c r="E53" s="257"/>
      <c r="F53" s="257"/>
      <c r="G53" s="247"/>
      <c r="H53" s="257"/>
      <c r="I53" s="268"/>
      <c r="J53" s="252"/>
      <c r="K53" s="253"/>
      <c r="L53" s="252"/>
      <c r="M53" s="258"/>
      <c r="N53" s="259" t="str">
        <f>UPPER(IF(OR(M54="a",M54="as"),L45,IF(OR(M54="b",M54="bs"),L61,)))</f>
        <v/>
      </c>
      <c r="O53" s="264"/>
      <c r="P53" s="252"/>
      <c r="Q53" s="106"/>
      <c r="R53" s="109"/>
      <c r="V53" s="274"/>
    </row>
    <row r="54" spans="1:22" s="33" customFormat="1" ht="9.6" customHeight="1">
      <c r="A54" s="511"/>
      <c r="B54" s="111"/>
      <c r="C54" s="362"/>
      <c r="D54" s="111"/>
      <c r="E54" s="257"/>
      <c r="F54" s="257"/>
      <c r="G54" s="247"/>
      <c r="H54" s="257"/>
      <c r="I54" s="268"/>
      <c r="J54" s="252"/>
      <c r="K54" s="253"/>
      <c r="L54" s="114" t="s">
        <v>151</v>
      </c>
      <c r="M54" s="120"/>
      <c r="N54" s="261" t="str">
        <f>UPPER(IF(OR(M54="a",M54="as"),L46,IF(OR(M54="b",M54="bs"),L62,)))</f>
        <v/>
      </c>
      <c r="O54" s="255"/>
      <c r="P54" s="252"/>
      <c r="Q54" s="106"/>
      <c r="R54" s="109"/>
      <c r="V54" s="274"/>
    </row>
    <row r="55" spans="1:22" s="33" customFormat="1" ht="9.6" customHeight="1">
      <c r="A55" s="512">
        <v>13</v>
      </c>
      <c r="B55" s="101" t="str">
        <f>IF($D55="","",VLOOKUP($D55,'ž dvojice žrebna lista'!$A$7:$BO$38,48))</f>
        <v/>
      </c>
      <c r="C55" s="361" t="str">
        <f>UPPER(IF($D55="","",VLOOKUP($D55,'ž dvojice žrebna lista'!$A$7:$BK$38,2)))</f>
        <v/>
      </c>
      <c r="D55" s="102"/>
      <c r="E55" s="118" t="str">
        <f>UPPER(IF($D55="","",VLOOKUP($D55,'ž dvojice žrebna lista'!$A$7:$AV$38,3)))</f>
        <v/>
      </c>
      <c r="F55" s="118" t="str">
        <f>IF($D55="","",VLOOKUP($D55,'ž dvojice žrebna lista'!$A$7:$BK$38,4))</f>
        <v/>
      </c>
      <c r="G55" s="250"/>
      <c r="H55" s="118" t="str">
        <f>IF($D55="","",VLOOKUP($D55,'ž dvojice žrebna lista'!$A$7:$BK$38,5))</f>
        <v/>
      </c>
      <c r="I55" s="251"/>
      <c r="J55" s="252"/>
      <c r="K55" s="253"/>
      <c r="L55" s="252"/>
      <c r="M55" s="264"/>
      <c r="N55" s="252"/>
      <c r="O55" s="253"/>
      <c r="P55" s="252"/>
      <c r="Q55" s="106"/>
      <c r="R55" s="109"/>
      <c r="V55" s="274"/>
    </row>
    <row r="56" spans="1:22" s="33" customFormat="1" ht="9.6" customHeight="1">
      <c r="A56" s="511"/>
      <c r="B56" s="254"/>
      <c r="C56" s="363" t="str">
        <f>UPPER(IF($D56="","",VLOOKUP($D56,'ž dvojice žrebna lista'!$A$7:$BK$38,18)))</f>
        <v/>
      </c>
      <c r="D56" s="268" t="str">
        <f>IF(D55="","",D55)</f>
        <v/>
      </c>
      <c r="E56" s="118" t="str">
        <f>UPPER(IF($D56="","",VLOOKUP($D56,'ž dvojice žrebna lista'!$A$7:$AV$38,19)))</f>
        <v/>
      </c>
      <c r="F56" s="118" t="str">
        <f>UPPER(IF($D56="","",VLOOKUP($D56,'ž dvojice žrebna lista'!$A$7:$AV$38,20)))</f>
        <v/>
      </c>
      <c r="G56" s="250"/>
      <c r="H56" s="118" t="str">
        <f>UPPER(IF($D56="","",VLOOKUP($D56,'ž dvojice žrebna lista'!$A$7:$AV$38,21)))</f>
        <v/>
      </c>
      <c r="I56" s="255"/>
      <c r="J56" s="256" t="str">
        <f>IF(I56="a",E55,IF(I56="b",E57,""))</f>
        <v/>
      </c>
      <c r="K56" s="253"/>
      <c r="L56" s="252"/>
      <c r="M56" s="264"/>
      <c r="N56" s="252"/>
      <c r="O56" s="253"/>
      <c r="P56" s="252"/>
      <c r="Q56" s="106"/>
      <c r="R56" s="109"/>
      <c r="V56" s="274"/>
    </row>
    <row r="57" spans="1:22" s="33" customFormat="1" ht="9.6" customHeight="1">
      <c r="A57" s="511"/>
      <c r="B57" s="111"/>
      <c r="C57" s="362"/>
      <c r="D57" s="119"/>
      <c r="E57" s="257"/>
      <c r="F57" s="257"/>
      <c r="G57" s="247"/>
      <c r="H57" s="257"/>
      <c r="I57" s="258"/>
      <c r="J57" s="259" t="str">
        <f>UPPER(IF(OR(I58="a",I58="as"),E55,IF(OR(I58="b",I58="bs"),E59,)))</f>
        <v/>
      </c>
      <c r="K57" s="260"/>
      <c r="L57" s="252"/>
      <c r="M57" s="264"/>
      <c r="N57" s="252"/>
      <c r="O57" s="253"/>
      <c r="P57" s="252"/>
      <c r="Q57" s="106"/>
      <c r="R57" s="109"/>
      <c r="V57" s="274"/>
    </row>
    <row r="58" spans="1:22" s="33" customFormat="1" ht="9.6" customHeight="1">
      <c r="A58" s="511"/>
      <c r="B58" s="111"/>
      <c r="C58" s="362"/>
      <c r="D58" s="119"/>
      <c r="E58" s="257"/>
      <c r="F58" s="257"/>
      <c r="G58" s="247"/>
      <c r="H58" s="114" t="s">
        <v>151</v>
      </c>
      <c r="I58" s="120"/>
      <c r="J58" s="261" t="str">
        <f>UPPER(IF(OR(I58="a",I58="as"),E56,IF(OR(I58="b",I58="bs"),E60,)))</f>
        <v/>
      </c>
      <c r="K58" s="262"/>
      <c r="L58" s="252"/>
      <c r="M58" s="264"/>
      <c r="N58" s="252"/>
      <c r="O58" s="253"/>
      <c r="P58" s="252"/>
      <c r="Q58" s="106"/>
      <c r="R58" s="109"/>
      <c r="V58" s="274"/>
    </row>
    <row r="59" spans="1:22" s="33" customFormat="1" ht="9.6" customHeight="1">
      <c r="A59" s="511">
        <v>14</v>
      </c>
      <c r="B59" s="101" t="str">
        <f>IF($D59="","",VLOOKUP($D59,'ž dvojice žrebna lista'!$A$7:$BO$38,48))</f>
        <v/>
      </c>
      <c r="C59" s="361" t="str">
        <f>UPPER(IF($D59="","",VLOOKUP($D59,'ž dvojice žrebna lista'!$A$7:$BK$38,2)))</f>
        <v/>
      </c>
      <c r="D59" s="102"/>
      <c r="E59" s="118" t="str">
        <f>UPPER(IF($D59="","",VLOOKUP($D59,'ž dvojice žrebna lista'!$A$7:$AV$38,3)))</f>
        <v/>
      </c>
      <c r="F59" s="118" t="str">
        <f>IF($D59="","",VLOOKUP($D59,'ž dvojice žrebna lista'!$A$7:$BK$38,4))</f>
        <v/>
      </c>
      <c r="G59" s="250"/>
      <c r="H59" s="118" t="str">
        <f>IF($D59="","",VLOOKUP($D59,'ž dvojice žrebna lista'!$A$7:$BK$38,5))</f>
        <v/>
      </c>
      <c r="I59" s="263"/>
      <c r="J59" s="252"/>
      <c r="K59" s="264"/>
      <c r="L59" s="265"/>
      <c r="M59" s="269"/>
      <c r="N59" s="252"/>
      <c r="O59" s="253"/>
      <c r="P59" s="252"/>
      <c r="Q59" s="106"/>
      <c r="R59" s="109"/>
      <c r="V59" s="274"/>
    </row>
    <row r="60" spans="1:22" s="33" customFormat="1" ht="9.6" customHeight="1">
      <c r="A60" s="511"/>
      <c r="B60" s="254"/>
      <c r="C60" s="363" t="str">
        <f>UPPER(IF($D60="","",VLOOKUP($D60,'ž dvojice žrebna lista'!$A$7:$BK$38,18)))</f>
        <v/>
      </c>
      <c r="D60" s="268" t="str">
        <f>IF(D59="","",D59)</f>
        <v/>
      </c>
      <c r="E60" s="118" t="str">
        <f>UPPER(IF($D60="","",VLOOKUP($D60,'ž dvojice žrebna lista'!$A$7:$AV$38,19)))</f>
        <v/>
      </c>
      <c r="F60" s="118" t="str">
        <f>UPPER(IF($D60="","",VLOOKUP($D60,'ž dvojice žrebna lista'!$A$7:$AV$38,20)))</f>
        <v/>
      </c>
      <c r="G60" s="250"/>
      <c r="H60" s="118" t="str">
        <f>UPPER(IF($D60="","",VLOOKUP($D60,'ž dvojice žrebna lista'!$A$7:$AV$38,21)))</f>
        <v/>
      </c>
      <c r="I60" s="255"/>
      <c r="J60" s="252"/>
      <c r="K60" s="264"/>
      <c r="L60" s="266"/>
      <c r="M60" s="270"/>
      <c r="N60" s="252"/>
      <c r="O60" s="253"/>
      <c r="P60" s="252"/>
      <c r="Q60" s="106"/>
      <c r="R60" s="109"/>
      <c r="V60" s="274"/>
    </row>
    <row r="61" spans="1:22" s="33" customFormat="1" ht="9.6" customHeight="1">
      <c r="A61" s="511"/>
      <c r="B61" s="111"/>
      <c r="C61" s="362"/>
      <c r="D61" s="119"/>
      <c r="E61" s="257"/>
      <c r="F61" s="257"/>
      <c r="G61" s="247"/>
      <c r="H61" s="257"/>
      <c r="I61" s="268"/>
      <c r="J61" s="252"/>
      <c r="K61" s="258"/>
      <c r="L61" s="259" t="str">
        <f>UPPER(IF(OR(K62="a",K62="as"),J57,IF(OR(K62="b",K62="bs"),J65,)))</f>
        <v/>
      </c>
      <c r="M61" s="264"/>
      <c r="N61" s="252"/>
      <c r="O61" s="253"/>
      <c r="P61" s="252"/>
      <c r="Q61" s="106"/>
      <c r="R61" s="109"/>
      <c r="V61" s="274"/>
    </row>
    <row r="62" spans="1:22" s="33" customFormat="1" ht="9.6" customHeight="1">
      <c r="A62" s="511"/>
      <c r="B62" s="111"/>
      <c r="C62" s="362"/>
      <c r="D62" s="119"/>
      <c r="E62" s="257"/>
      <c r="F62" s="257"/>
      <c r="G62" s="247"/>
      <c r="H62" s="257"/>
      <c r="I62" s="268"/>
      <c r="J62" s="114" t="s">
        <v>151</v>
      </c>
      <c r="K62" s="120"/>
      <c r="L62" s="261" t="str">
        <f>UPPER(IF(OR(K62="a",K62="as"),J58,IF(OR(K62="b",K62="bs"),J66,)))</f>
        <v/>
      </c>
      <c r="M62" s="255"/>
      <c r="N62" s="252"/>
      <c r="O62" s="253"/>
      <c r="P62" s="252"/>
      <c r="Q62" s="106"/>
      <c r="R62" s="109"/>
      <c r="V62" s="274"/>
    </row>
    <row r="63" spans="1:22" s="33" customFormat="1" ht="9.6" customHeight="1">
      <c r="A63" s="512">
        <v>15</v>
      </c>
      <c r="B63" s="101" t="str">
        <f>IF($D63="","",VLOOKUP($D63,'ž dvojice žrebna lista'!$A$7:$BO$38,48))</f>
        <v/>
      </c>
      <c r="C63" s="361" t="str">
        <f>UPPER(IF($D63="","",VLOOKUP($D63,'ž dvojice žrebna lista'!$A$7:$BK$38,2)))</f>
        <v/>
      </c>
      <c r="D63" s="102"/>
      <c r="E63" s="118" t="str">
        <f>UPPER(IF($D63="","",VLOOKUP($D63,'ž dvojice žrebna lista'!$A$7:$AV$38,3)))</f>
        <v/>
      </c>
      <c r="F63" s="118" t="str">
        <f>IF($D63="","",VLOOKUP($D63,'ž dvojice žrebna lista'!$A$7:$BK$38,4))</f>
        <v/>
      </c>
      <c r="G63" s="250"/>
      <c r="H63" s="118" t="str">
        <f>IF($D63="","",VLOOKUP($D63,'ž dvojice žrebna lista'!$A$7:$BK$38,5))</f>
        <v/>
      </c>
      <c r="I63" s="251"/>
      <c r="J63" s="252"/>
      <c r="K63" s="264"/>
      <c r="L63" s="252"/>
      <c r="M63" s="253"/>
      <c r="N63" s="265"/>
      <c r="O63" s="253"/>
      <c r="P63" s="252"/>
      <c r="Q63" s="106"/>
      <c r="R63" s="109"/>
      <c r="V63" s="274"/>
    </row>
    <row r="64" spans="1:22" s="33" customFormat="1" ht="9.6" customHeight="1">
      <c r="A64" s="511"/>
      <c r="B64" s="254"/>
      <c r="C64" s="363" t="str">
        <f>UPPER(IF($D64="","",VLOOKUP($D64,'ž dvojice žrebna lista'!$A$7:$BK$38,18)))</f>
        <v/>
      </c>
      <c r="D64" s="268" t="str">
        <f>IF(D63="","",D63)</f>
        <v/>
      </c>
      <c r="E64" s="118" t="str">
        <f>UPPER(IF($D64="","",VLOOKUP($D64,'ž dvojice žrebna lista'!$A$7:$AV$38,19)))</f>
        <v/>
      </c>
      <c r="F64" s="118" t="str">
        <f>UPPER(IF($D64="","",VLOOKUP($D64,'ž dvojice žrebna lista'!$A$7:$AV$38,20)))</f>
        <v/>
      </c>
      <c r="G64" s="250"/>
      <c r="H64" s="118" t="str">
        <f>UPPER(IF($D64="","",VLOOKUP($D64,'ž dvojice žrebna lista'!$A$7:$AV$38,21)))</f>
        <v/>
      </c>
      <c r="I64" s="255"/>
      <c r="J64" s="256" t="str">
        <f>IF(I64="a",E63,IF(I64="b",E65,""))</f>
        <v/>
      </c>
      <c r="K64" s="264"/>
      <c r="L64" s="252"/>
      <c r="M64" s="253"/>
      <c r="N64" s="252"/>
      <c r="O64" s="253"/>
      <c r="P64" s="252"/>
      <c r="Q64" s="106"/>
      <c r="R64" s="109"/>
      <c r="V64" s="274"/>
    </row>
    <row r="65" spans="1:22" s="33" customFormat="1" ht="9.6" customHeight="1">
      <c r="A65" s="511"/>
      <c r="B65" s="111"/>
      <c r="C65" s="362"/>
      <c r="D65" s="111"/>
      <c r="E65" s="275"/>
      <c r="F65" s="275"/>
      <c r="G65" s="276"/>
      <c r="H65" s="275"/>
      <c r="I65" s="258"/>
      <c r="J65" s="259" t="str">
        <f>UPPER(IF(OR(I66="a",I66="as"),E63,IF(OR(I66="b",I66="bs"),E67,)))</f>
        <v/>
      </c>
      <c r="K65" s="269"/>
      <c r="L65" s="252"/>
      <c r="M65" s="253"/>
      <c r="N65" s="252"/>
      <c r="O65" s="253"/>
      <c r="P65" s="252"/>
      <c r="Q65" s="106"/>
      <c r="R65" s="109"/>
      <c r="V65" s="274"/>
    </row>
    <row r="66" spans="1:22" s="33" customFormat="1" ht="9.6" customHeight="1">
      <c r="A66" s="511"/>
      <c r="B66" s="111"/>
      <c r="C66" s="362"/>
      <c r="D66" s="111"/>
      <c r="E66" s="252"/>
      <c r="F66" s="252"/>
      <c r="G66" s="247"/>
      <c r="H66" s="114" t="s">
        <v>151</v>
      </c>
      <c r="I66" s="120"/>
      <c r="J66" s="261" t="str">
        <f>UPPER(IF(OR(I66="a",I66="as"),E64,IF(OR(I66="b",I66="bs"),E68,)))</f>
        <v/>
      </c>
      <c r="K66" s="255"/>
      <c r="L66" s="252"/>
      <c r="M66" s="253"/>
      <c r="N66" s="252"/>
      <c r="O66" s="253"/>
      <c r="P66" s="252"/>
      <c r="Q66" s="106"/>
      <c r="R66" s="109"/>
      <c r="V66" s="274"/>
    </row>
    <row r="67" spans="1:22" s="33" customFormat="1" ht="9.6" customHeight="1">
      <c r="A67" s="513">
        <v>16</v>
      </c>
      <c r="B67" s="118" t="str">
        <f>IF($D67="","",VLOOKUP($D67,'ž dvojice žrebna lista'!$A$7:$BO$38,48))</f>
        <v/>
      </c>
      <c r="C67" s="118" t="str">
        <f>UPPER(IF($D67="","",VLOOKUP($D67,'ž dvojice žrebna lista'!$A$7:$BK$38,2)))</f>
        <v/>
      </c>
      <c r="D67" s="102"/>
      <c r="E67" s="118" t="str">
        <f>UPPER(IF($D67="","",VLOOKUP($D67,'ž dvojice žrebna lista'!$A$7:$AV$38,3)))</f>
        <v/>
      </c>
      <c r="F67" s="118" t="str">
        <f>IF($D67="","",VLOOKUP($D67,'ž dvojice žrebna lista'!$A$7:$BK$38,4))</f>
        <v/>
      </c>
      <c r="G67" s="250"/>
      <c r="H67" s="118" t="str">
        <f>IF($D67="","",VLOOKUP($D67,'ž dvojice žrebna lista'!$A$7:$BK$38,5))</f>
        <v/>
      </c>
      <c r="I67" s="263"/>
      <c r="J67" s="252"/>
      <c r="K67" s="253"/>
      <c r="L67" s="265"/>
      <c r="M67" s="260"/>
      <c r="N67" s="252"/>
      <c r="O67" s="253"/>
      <c r="P67" s="252"/>
      <c r="Q67" s="106"/>
      <c r="R67" s="109"/>
      <c r="V67" s="274"/>
    </row>
    <row r="68" spans="1:22" s="33" customFormat="1" ht="9.6" customHeight="1">
      <c r="A68" s="511"/>
      <c r="B68" s="254"/>
      <c r="C68" s="568" t="str">
        <f>UPPER(IF($D68="","",VLOOKUP($D68,'ž dvojice žrebna lista'!$A$7:$BK$38,18)))</f>
        <v/>
      </c>
      <c r="D68" s="268" t="str">
        <f>IF(D67="","",D67)</f>
        <v/>
      </c>
      <c r="E68" s="118" t="str">
        <f>UPPER(IF($D68="","",VLOOKUP($D68,'ž dvojice žrebna lista'!$A$7:$AV$38,19)))</f>
        <v/>
      </c>
      <c r="F68" s="118" t="str">
        <f>UPPER(IF($D68="","",VLOOKUP($D68,'ž dvojice žrebna lista'!$A$7:$AV$38,20)))</f>
        <v/>
      </c>
      <c r="G68" s="250"/>
      <c r="H68" s="118" t="str">
        <f>UPPER(IF($D68="","",VLOOKUP($D68,'ž dvojice žrebna lista'!$A$7:$AV$38,21)))</f>
        <v/>
      </c>
      <c r="I68" s="255"/>
      <c r="J68" s="252"/>
      <c r="K68" s="253"/>
      <c r="L68" s="266"/>
      <c r="M68" s="267"/>
      <c r="N68" s="252"/>
      <c r="O68" s="253"/>
      <c r="P68" s="252"/>
      <c r="Q68" s="106"/>
      <c r="R68" s="109"/>
      <c r="V68" s="274"/>
    </row>
    <row r="69" spans="1:22" s="33" customFormat="1" ht="9.6" customHeight="1">
      <c r="A69" s="277"/>
      <c r="B69" s="278"/>
      <c r="C69" s="278"/>
      <c r="D69" s="279"/>
      <c r="E69" s="280"/>
      <c r="F69" s="280"/>
      <c r="G69" s="98"/>
      <c r="H69" s="280"/>
      <c r="I69" s="281"/>
      <c r="J69" s="107"/>
      <c r="K69" s="108"/>
      <c r="L69" s="107"/>
      <c r="M69" s="108"/>
      <c r="N69" s="107"/>
      <c r="O69" s="108"/>
      <c r="P69" s="107"/>
      <c r="Q69" s="108"/>
      <c r="R69" s="109"/>
      <c r="V69" s="274"/>
    </row>
    <row r="70" spans="1:22" s="2" customFormat="1" ht="6" customHeight="1">
      <c r="A70" s="277"/>
      <c r="B70" s="278"/>
      <c r="C70" s="278"/>
      <c r="D70" s="279"/>
      <c r="E70" s="280"/>
      <c r="F70" s="280"/>
      <c r="G70" s="282"/>
      <c r="H70" s="280"/>
      <c r="I70" s="281"/>
      <c r="J70" s="107"/>
      <c r="K70" s="108"/>
      <c r="L70" s="129"/>
      <c r="M70" s="130"/>
      <c r="N70" s="129"/>
      <c r="O70" s="130"/>
      <c r="P70" s="129"/>
      <c r="Q70" s="130"/>
      <c r="R70" s="131"/>
      <c r="V70" s="54"/>
    </row>
    <row r="71" spans="1:22" s="15" customFormat="1" ht="10.5" customHeight="1">
      <c r="A71" s="453" t="s">
        <v>88</v>
      </c>
      <c r="B71" s="454"/>
      <c r="C71" s="455"/>
      <c r="D71" s="456" t="s">
        <v>2</v>
      </c>
      <c r="E71" s="457" t="s">
        <v>101</v>
      </c>
      <c r="F71" s="457"/>
      <c r="G71" s="457"/>
      <c r="H71" s="459" t="s">
        <v>177</v>
      </c>
      <c r="I71" s="456" t="s">
        <v>2</v>
      </c>
      <c r="J71" s="457" t="s">
        <v>175</v>
      </c>
      <c r="K71" s="460"/>
      <c r="L71" s="461" t="s">
        <v>90</v>
      </c>
      <c r="M71" s="462"/>
      <c r="N71" s="463" t="s">
        <v>92</v>
      </c>
      <c r="O71" s="463"/>
      <c r="P71" s="1677"/>
      <c r="Q71" s="1678"/>
      <c r="V71" s="274"/>
    </row>
    <row r="72" spans="1:22" s="15" customFormat="1" ht="9" customHeight="1">
      <c r="A72" s="464" t="s">
        <v>68</v>
      </c>
      <c r="B72" s="465"/>
      <c r="C72" s="466"/>
      <c r="D72" s="467">
        <v>1</v>
      </c>
      <c r="E72" s="468" t="str">
        <f>IF(C7&gt;0,IF(D7=1,E7,""))</f>
        <v/>
      </c>
      <c r="F72" s="465"/>
      <c r="G72" s="465"/>
      <c r="H72" s="820" t="str">
        <f>IF(E72="","",'ž dvojice žrebna lista'!AR8)</f>
        <v/>
      </c>
      <c r="I72" s="475" t="s">
        <v>3</v>
      </c>
      <c r="J72" s="465"/>
      <c r="K72" s="470"/>
      <c r="L72" s="465"/>
      <c r="M72" s="471"/>
      <c r="N72" s="472" t="s">
        <v>176</v>
      </c>
      <c r="O72" s="473"/>
      <c r="P72" s="473"/>
      <c r="Q72" s="471"/>
      <c r="V72" s="274"/>
    </row>
    <row r="73" spans="1:22" s="15" customFormat="1" ht="9" customHeight="1">
      <c r="A73" s="1679"/>
      <c r="B73" s="1680"/>
      <c r="C73" s="1681"/>
      <c r="D73" s="467"/>
      <c r="E73" s="468" t="str">
        <f>IF(C7&gt;0,IF(D7=1,E8,""))</f>
        <v/>
      </c>
      <c r="F73" s="465"/>
      <c r="G73" s="465"/>
      <c r="H73" s="474"/>
      <c r="I73" s="475" t="s">
        <v>4</v>
      </c>
      <c r="J73" s="465"/>
      <c r="K73" s="470"/>
      <c r="L73" s="465"/>
      <c r="M73" s="471"/>
      <c r="N73" s="478"/>
      <c r="O73" s="477"/>
      <c r="P73" s="478"/>
      <c r="Q73" s="479"/>
      <c r="V73" s="274"/>
    </row>
    <row r="74" spans="1:22" s="15" customFormat="1" ht="9" customHeight="1">
      <c r="A74" s="480"/>
      <c r="B74" s="481"/>
      <c r="C74" s="482"/>
      <c r="D74" s="467">
        <v>2</v>
      </c>
      <c r="E74" s="468" t="str">
        <f>IF(C67&gt;0,IF(D67=2,E67,""))</f>
        <v/>
      </c>
      <c r="F74" s="465"/>
      <c r="G74" s="465"/>
      <c r="H74" s="820" t="str">
        <f>IF(E74="","",'ž dvojice žrebna lista'!AR9)</f>
        <v/>
      </c>
      <c r="I74" s="475" t="s">
        <v>5</v>
      </c>
      <c r="J74" s="465"/>
      <c r="K74" s="470"/>
      <c r="L74" s="465"/>
      <c r="M74" s="471"/>
      <c r="N74" s="472" t="s">
        <v>105</v>
      </c>
      <c r="O74" s="473"/>
      <c r="P74" s="473"/>
      <c r="Q74" s="471"/>
      <c r="V74" s="274"/>
    </row>
    <row r="75" spans="1:22" s="15" customFormat="1" ht="9" customHeight="1">
      <c r="A75" s="483"/>
      <c r="B75" s="484"/>
      <c r="C75" s="466"/>
      <c r="D75" s="467"/>
      <c r="E75" s="468" t="str">
        <f>IF(C67&gt;0,IF(D67=2,E68,""))</f>
        <v/>
      </c>
      <c r="F75" s="465"/>
      <c r="G75" s="465"/>
      <c r="H75" s="474"/>
      <c r="I75" s="475" t="s">
        <v>6</v>
      </c>
      <c r="J75" s="465"/>
      <c r="K75" s="470"/>
      <c r="L75" s="465"/>
      <c r="M75" s="471"/>
      <c r="N75" s="465"/>
      <c r="O75" s="470"/>
      <c r="P75" s="465"/>
      <c r="Q75" s="471"/>
      <c r="V75" s="274"/>
    </row>
    <row r="76" spans="1:22" s="15" customFormat="1" ht="9" customHeight="1">
      <c r="A76" s="485"/>
      <c r="B76" s="486"/>
      <c r="C76" s="487"/>
      <c r="D76" s="467">
        <v>3</v>
      </c>
      <c r="E76" s="468" t="str">
        <f>IF(AND(C23&gt;0,D23=3),E23,IF(AND(C51&gt;0,D51=3),E51,""))</f>
        <v/>
      </c>
      <c r="F76" s="465"/>
      <c r="G76" s="465"/>
      <c r="H76" s="820" t="str">
        <f>IF(E76="","",'ž dvojice žrebna lista'!AR10)</f>
        <v/>
      </c>
      <c r="I76" s="475" t="s">
        <v>7</v>
      </c>
      <c r="J76" s="465"/>
      <c r="K76" s="470"/>
      <c r="L76" s="465"/>
      <c r="M76" s="471"/>
      <c r="N76" s="478"/>
      <c r="O76" s="477"/>
      <c r="P76" s="478"/>
      <c r="Q76" s="479"/>
      <c r="V76" s="274"/>
    </row>
    <row r="77" spans="1:22" s="15" customFormat="1" ht="9" customHeight="1">
      <c r="A77" s="464"/>
      <c r="B77" s="465"/>
      <c r="C77" s="466"/>
      <c r="D77" s="467"/>
      <c r="E77" s="468" t="str">
        <f>IF(AND(C23&gt;0,D23=3),E24,IF(AND(C51&gt;0,D51=3),E52,""))</f>
        <v/>
      </c>
      <c r="F77" s="465"/>
      <c r="G77" s="465"/>
      <c r="H77" s="474"/>
      <c r="I77" s="475" t="s">
        <v>8</v>
      </c>
      <c r="J77" s="465"/>
      <c r="K77" s="470"/>
      <c r="L77" s="465"/>
      <c r="M77" s="471"/>
      <c r="N77" s="514" t="s">
        <v>122</v>
      </c>
      <c r="O77" s="470"/>
      <c r="P77" s="465"/>
      <c r="Q77" s="471"/>
      <c r="V77" s="274"/>
    </row>
    <row r="78" spans="1:22" s="15" customFormat="1" ht="9" customHeight="1">
      <c r="A78" s="464"/>
      <c r="B78" s="465"/>
      <c r="C78" s="488"/>
      <c r="D78" s="467">
        <v>4</v>
      </c>
      <c r="E78" s="468" t="str">
        <f>IF(AND(C23&gt;0,D23=4),E23,IF(AND(C51&gt;0,D51=4),E51,""))</f>
        <v/>
      </c>
      <c r="F78" s="465"/>
      <c r="G78" s="465"/>
      <c r="H78" s="820" t="str">
        <f>IF(E78="","",'ž dvojice žrebna lista'!AR11)</f>
        <v/>
      </c>
      <c r="I78" s="475" t="s">
        <v>9</v>
      </c>
      <c r="J78" s="465"/>
      <c r="K78" s="470"/>
      <c r="L78" s="465"/>
      <c r="M78" s="471"/>
      <c r="N78" s="465" t="s">
        <v>83</v>
      </c>
      <c r="O78" s="470"/>
      <c r="P78" s="1672">
        <f>'vnos podatkov'!$B$10</f>
        <v>0</v>
      </c>
      <c r="Q78" s="1673"/>
      <c r="V78" s="274"/>
    </row>
    <row r="79" spans="1:22" s="15" customFormat="1" ht="9" customHeight="1">
      <c r="A79" s="490"/>
      <c r="B79" s="478"/>
      <c r="C79" s="491"/>
      <c r="D79" s="492"/>
      <c r="E79" s="476" t="str">
        <f>IF(AND(C23&gt;0,D23=4),E24,IF(AND(C51&gt;0,D51=4),E52,""))</f>
        <v/>
      </c>
      <c r="F79" s="478"/>
      <c r="G79" s="478"/>
      <c r="H79" s="493"/>
      <c r="I79" s="494" t="s">
        <v>10</v>
      </c>
      <c r="J79" s="478"/>
      <c r="K79" s="477"/>
      <c r="L79" s="478"/>
      <c r="M79" s="479"/>
      <c r="N79" s="478" t="s">
        <v>69</v>
      </c>
      <c r="O79" s="477"/>
      <c r="P79" s="1668">
        <f>'vnos podatkov'!$E$10</f>
        <v>0</v>
      </c>
      <c r="Q79" s="1669">
        <f>'vnos podatkov'!$E$10</f>
        <v>0</v>
      </c>
      <c r="V79" s="274"/>
    </row>
    <row r="80" spans="1:22" ht="15.75" customHeight="1"/>
    <row r="81" ht="9" customHeight="1"/>
  </sheetData>
  <mergeCells count="5">
    <mergeCell ref="F4:H4"/>
    <mergeCell ref="A73:C73"/>
    <mergeCell ref="P78:Q78"/>
    <mergeCell ref="P79:Q79"/>
    <mergeCell ref="P71:Q71"/>
  </mergeCells>
  <phoneticPr fontId="0" type="noConversion"/>
  <conditionalFormatting sqref="B55 B63 B11 B15 B19 B59 B27 B31 B35 B39 B43 B47">
    <cfRule type="cellIs" dxfId="181" priority="1" stopIfTrue="1" operator="equal">
      <formula>"DA"</formula>
    </cfRule>
  </conditionalFormatting>
  <conditionalFormatting sqref="B7 H7 F7 H51 F23 F67 F51 H67 H23 B51 B67 C67:C68 B23">
    <cfRule type="expression" dxfId="180" priority="2" stopIfTrue="1">
      <formula>AND($D7&lt;5,$C7&gt;0)</formula>
    </cfRule>
  </conditionalFormatting>
  <conditionalFormatting sqref="H52 H8 E68:F68 E24:F24 E52:F52 H24 E8:F8 H68">
    <cfRule type="expression" dxfId="179" priority="3" stopIfTrue="1">
      <formula>AND($D7&lt;5,$C7&gt;0)</formula>
    </cfRule>
  </conditionalFormatting>
  <conditionalFormatting sqref="E67 E23 E51">
    <cfRule type="cellIs" dxfId="178" priority="4" stopIfTrue="1" operator="equal">
      <formula>"Bye"</formula>
    </cfRule>
    <cfRule type="expression" dxfId="177" priority="5" stopIfTrue="1">
      <formula>AND($D23&lt;5,$C23&gt;0)</formula>
    </cfRule>
  </conditionalFormatting>
  <conditionalFormatting sqref="L13 L29 L45 L61 N21 N53 P37 J9 J17 J25 J33 J41 J49 J57 J65">
    <cfRule type="expression" dxfId="176" priority="6" stopIfTrue="1">
      <formula>I10="as"</formula>
    </cfRule>
    <cfRule type="expression" dxfId="175" priority="7" stopIfTrue="1">
      <formula>I10="bs"</formula>
    </cfRule>
  </conditionalFormatting>
  <conditionalFormatting sqref="L14 L30 L46 L62 J66 N54 N22 J10 J18 J26 J34 J42 J50 J58 P38">
    <cfRule type="expression" dxfId="174" priority="8" stopIfTrue="1">
      <formula>I10="as"</formula>
    </cfRule>
    <cfRule type="expression" dxfId="173" priority="9" stopIfTrue="1">
      <formula>I10="bs"</formula>
    </cfRule>
  </conditionalFormatting>
  <conditionalFormatting sqref="I10 I18 I26 I34 I42 I50 I58 I66 K62 K46 K30 K14 M22 M54 O38">
    <cfRule type="expression" dxfId="172" priority="10" stopIfTrue="1">
      <formula>$N$1="CU"</formula>
    </cfRule>
  </conditionalFormatting>
  <conditionalFormatting sqref="E7">
    <cfRule type="expression" dxfId="171" priority="11" stopIfTrue="1">
      <formula>AND($D7&lt;5,$C7&gt;0)</formula>
    </cfRule>
  </conditionalFormatting>
  <conditionalFormatting sqref="E11">
    <cfRule type="cellIs" dxfId="170" priority="12" stopIfTrue="1" operator="equal">
      <formula>"Bye"</formula>
    </cfRule>
    <cfRule type="expression" dxfId="169" priority="13" stopIfTrue="1">
      <formula>AND($D11&lt;5,$C11&gt;0)</formula>
    </cfRule>
  </conditionalFormatting>
  <conditionalFormatting sqref="F11 H11 F15 H15:H16 H27:H28 H31:H32 H35:H36 H39:H40 H43:H44 H47:H48 H55:H56 H59:H60 H63:H64">
    <cfRule type="expression" dxfId="168" priority="14" stopIfTrue="1">
      <formula>AND($D11&lt;5,$C11&gt;0)</formula>
    </cfRule>
  </conditionalFormatting>
  <conditionalFormatting sqref="E12:F12 F40 F44 F48 L39 F56 F60 F64">
    <cfRule type="expression" dxfId="167" priority="15" stopIfTrue="1">
      <formula>AND($D11&lt;5,$C11&gt;0)</formula>
    </cfRule>
  </conditionalFormatting>
  <conditionalFormatting sqref="H12">
    <cfRule type="expression" dxfId="166" priority="16" stopIfTrue="1">
      <formula>AND($D12&lt;5,$C12&gt;0)</formula>
    </cfRule>
  </conditionalFormatting>
  <conditionalFormatting sqref="E15 E19:F20 H19:H20 E39:E40 E43:E44 E47:E48 E55:E56 E59:E60 E63:E64 F39 F43 F47 F55 F59 F63 E27:F28 E31:F32 E35:F36">
    <cfRule type="cellIs" dxfId="165" priority="17" stopIfTrue="1" operator="equal">
      <formula>"Bye"</formula>
    </cfRule>
    <cfRule type="expression" dxfId="164" priority="18" stopIfTrue="1">
      <formula>AND($D15&lt;5,$C15&gt;0)</formula>
    </cfRule>
  </conditionalFormatting>
  <conditionalFormatting sqref="E16:F16">
    <cfRule type="expression" dxfId="163" priority="19" stopIfTrue="1">
      <formula>AND($D15&lt;5,$C15&gt;0)</formula>
    </cfRule>
  </conditionalFormatting>
  <conditionalFormatting sqref="H10 L22 H34 H18 H26 H42 H50 H58 H66 J46 J62 N38 L54 J30 J14">
    <cfRule type="expression" dxfId="162" priority="20" stopIfTrue="1">
      <formula>AND($N$1="CU",H10="Sodnik")</formula>
    </cfRule>
    <cfRule type="expression" dxfId="161" priority="21" stopIfTrue="1">
      <formula>AND($N$1="CU",H10&lt;&gt;"Umpire",I10&lt;&gt;"")</formula>
    </cfRule>
    <cfRule type="expression" dxfId="160" priority="22" stopIfTrue="1">
      <formula>AND($N$1="CU",H10&lt;&gt;"Umpire")</formula>
    </cfRule>
  </conditionalFormatting>
  <conditionalFormatting sqref="D8 D12 D16 D20 D24 D28 D32 D36 D40 D44 D48 D52 D56 D60 D64 D68">
    <cfRule type="expression" dxfId="159" priority="23" stopIfTrue="1">
      <formula>"IF(D7=D8)"</formula>
    </cfRule>
  </conditionalFormatting>
  <conditionalFormatting sqref="D42">
    <cfRule type="expression" dxfId="158" priority="24" stopIfTrue="1">
      <formula>AND($D42&gt;0,$D42&lt;5,$C42&gt;0)</formula>
    </cfRule>
    <cfRule type="expression" dxfId="157" priority="25" stopIfTrue="1">
      <formula>$D42&gt;0</formula>
    </cfRule>
    <cfRule type="expression" dxfId="156" priority="26" stopIfTrue="1">
      <formula>$E42="Bye"</formula>
    </cfRule>
  </conditionalFormatting>
  <conditionalFormatting sqref="C51 C23:C24 C7:C8">
    <cfRule type="expression" dxfId="155" priority="27" stopIfTrue="1">
      <formula>AND($D7&gt;0,$D7&lt;5,$C7&gt;0)</formula>
    </cfRule>
    <cfRule type="expression" dxfId="154" priority="28" stopIfTrue="1">
      <formula>$D7&gt;0</formula>
    </cfRule>
    <cfRule type="expression" dxfId="153" priority="29" stopIfTrue="1">
      <formula>$E7="Bye"</formula>
    </cfRule>
  </conditionalFormatting>
  <conditionalFormatting sqref="C52">
    <cfRule type="expression" dxfId="152" priority="30" stopIfTrue="1">
      <formula>AND($D52&gt;0,$D52&lt;5,$C52&gt;0)</formula>
    </cfRule>
    <cfRule type="expression" dxfId="151" priority="31" stopIfTrue="1">
      <formula>$D52&gt;0</formula>
    </cfRule>
    <cfRule type="expression" dxfId="150" priority="32" stopIfTrue="1">
      <formula>$E52="Bye"</formula>
    </cfRule>
  </conditionalFormatting>
  <conditionalFormatting sqref="D7 D67 D51 D23">
    <cfRule type="expression" dxfId="149" priority="33" stopIfTrue="1">
      <formula>$D7&gt;0</formula>
    </cfRule>
  </conditionalFormatting>
  <conditionalFormatting sqref="D11 D15 D19 D27 D31 D35 D39 D43 D47 D55 D59 D63">
    <cfRule type="expression" dxfId="148" priority="34" stopIfTrue="1">
      <formula>$D11&gt;0</formula>
    </cfRule>
  </conditionalFormatting>
  <dataValidations count="1">
    <dataValidation type="list" allowBlank="1" showInputMessage="1" sqref="H10 L22 H18 H26 H34 H42 H50 H58 H66 J62 J46 L54 N38 J30 J14">
      <formula1>$T$7:$T$16</formula1>
    </dataValidation>
  </dataValidations>
  <printOptions horizontalCentered="1"/>
  <pageMargins left="0.35" right="0.35" top="0.39" bottom="0.39" header="0" footer="0"/>
  <pageSetup paperSize="9" orientation="portrait" horizontalDpi="300" verticalDpi="3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sheetPr codeName="Sheet27"/>
  <dimension ref="A1:V158"/>
  <sheetViews>
    <sheetView showGridLines="0" showZeros="0" workbookViewId="0"/>
  </sheetViews>
  <sheetFormatPr defaultRowHeight="12.75"/>
  <cols>
    <col min="1" max="1" width="3.28515625" customWidth="1"/>
    <col min="2" max="2" width="3.57031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1.7109375" style="88" customWidth="1"/>
    <col min="10" max="10" width="10.7109375" customWidth="1"/>
    <col min="11" max="11" width="1.7109375" style="88" customWidth="1"/>
    <col min="12" max="12" width="10.7109375" customWidth="1"/>
    <col min="13" max="13" width="1.7109375" style="89" customWidth="1"/>
    <col min="14" max="14" width="10.5703125" customWidth="1"/>
    <col min="15" max="15" width="1.7109375" style="88" customWidth="1"/>
    <col min="16" max="16" width="11.28515625" customWidth="1"/>
    <col min="17" max="17" width="3.7109375" style="89" customWidth="1"/>
    <col min="18" max="18" width="0" hidden="1" customWidth="1"/>
    <col min="20" max="20" width="6.140625" hidden="1" customWidth="1"/>
    <col min="21" max="21" width="8.42578125" customWidth="1"/>
    <col min="22" max="22" width="7.42578125" hidden="1" customWidth="1"/>
  </cols>
  <sheetData>
    <row r="1" spans="1:22" s="90" customFormat="1" ht="21.75" customHeight="1">
      <c r="A1" s="148">
        <f>'vnos podatkov'!$A$6</f>
        <v>0</v>
      </c>
      <c r="B1" s="242"/>
      <c r="I1" s="243"/>
      <c r="J1" s="283" t="s">
        <v>391</v>
      </c>
      <c r="K1" s="243"/>
      <c r="L1" s="163"/>
      <c r="M1" s="243"/>
      <c r="N1" s="243"/>
      <c r="O1" s="243"/>
      <c r="Q1" s="243"/>
    </row>
    <row r="2" spans="1:22" s="64" customFormat="1">
      <c r="A2" s="941">
        <f>'vnos podatkov'!$A$8</f>
        <v>0</v>
      </c>
      <c r="B2" s="53">
        <f>'vnos podatkov'!$B$8</f>
        <v>0</v>
      </c>
      <c r="C2" s="895">
        <f>'vnos podatkov'!$C$8</f>
        <v>0</v>
      </c>
      <c r="D2" s="162"/>
      <c r="F2" s="244"/>
      <c r="I2" s="89"/>
      <c r="J2" s="284" t="s">
        <v>171</v>
      </c>
      <c r="K2" s="163"/>
      <c r="L2" s="163"/>
      <c r="M2" s="89"/>
      <c r="O2" s="89"/>
      <c r="Q2" s="89"/>
    </row>
    <row r="3" spans="1:22" s="16" customFormat="1" ht="11.25" customHeight="1">
      <c r="A3" s="42" t="s">
        <v>388</v>
      </c>
      <c r="B3" s="189"/>
      <c r="C3" s="189"/>
      <c r="D3" s="42" t="s">
        <v>68</v>
      </c>
      <c r="E3" s="189"/>
      <c r="F3" s="1666" t="s">
        <v>76</v>
      </c>
      <c r="G3" s="1693"/>
      <c r="H3" s="1693"/>
      <c r="I3" s="245"/>
      <c r="J3" s="42" t="s">
        <v>123</v>
      </c>
      <c r="K3" s="42"/>
      <c r="L3" s="41" t="s">
        <v>83</v>
      </c>
      <c r="M3" s="245"/>
      <c r="N3" s="153" t="s">
        <v>503</v>
      </c>
      <c r="O3" s="245"/>
      <c r="P3" s="1710" t="s">
        <v>69</v>
      </c>
      <c r="Q3" s="1693"/>
      <c r="R3" s="1693"/>
      <c r="S3" s="1693"/>
    </row>
    <row r="4" spans="1:22" s="27" customFormat="1" ht="11.25" customHeight="1" thickBot="1">
      <c r="A4" s="1396">
        <f>'vnos podatkov'!$D$8</f>
        <v>0</v>
      </c>
      <c r="B4" s="1382"/>
      <c r="C4" s="1382"/>
      <c r="D4" s="1716">
        <f>'vnos podatkov'!$A$10</f>
        <v>0</v>
      </c>
      <c r="E4" s="1696">
        <f>'vnos podatkov'!$A$10</f>
        <v>0</v>
      </c>
      <c r="F4" s="1682">
        <f>'vnos podatkov'!$C$10</f>
        <v>0</v>
      </c>
      <c r="G4" s="1694">
        <f>'vnos podatkov'!$C$10</f>
        <v>0</v>
      </c>
      <c r="H4" s="1694">
        <f>'vnos podatkov'!$C$10</f>
        <v>0</v>
      </c>
      <c r="I4" s="1384"/>
      <c r="J4" s="1377" t="s">
        <v>3</v>
      </c>
      <c r="K4" s="1376"/>
      <c r="L4" s="1386">
        <f>'vnos podatkov'!$B$10</f>
        <v>0</v>
      </c>
      <c r="M4" s="1384"/>
      <c r="N4" s="1428">
        <f>COUNTIF(C7:C147,"&gt;0")/2</f>
        <v>0</v>
      </c>
      <c r="O4" s="1384"/>
      <c r="P4" s="1713">
        <f>'vnos podatkov'!$E$10</f>
        <v>0</v>
      </c>
      <c r="Q4" s="1694">
        <f>'vnos podatkov'!$E$10</f>
        <v>0</v>
      </c>
      <c r="R4" s="1694">
        <f>'vnos podatkov'!$E$10</f>
        <v>0</v>
      </c>
      <c r="S4" s="1694">
        <f>'vnos podatkov'!$E$10</f>
        <v>0</v>
      </c>
    </row>
    <row r="5" spans="1:22" s="16" customFormat="1" ht="9.75">
      <c r="A5" s="505"/>
      <c r="B5" s="506" t="s">
        <v>84</v>
      </c>
      <c r="C5" s="506" t="s">
        <v>126</v>
      </c>
      <c r="D5" s="506" t="s">
        <v>415</v>
      </c>
      <c r="E5" s="507" t="s">
        <v>71</v>
      </c>
      <c r="F5" s="507" t="s">
        <v>72</v>
      </c>
      <c r="G5" s="507"/>
      <c r="H5" s="507" t="s">
        <v>76</v>
      </c>
      <c r="I5" s="507"/>
      <c r="J5" s="506" t="s">
        <v>134</v>
      </c>
      <c r="K5" s="508"/>
      <c r="L5" s="506" t="s">
        <v>98</v>
      </c>
      <c r="M5" s="508"/>
      <c r="N5" s="506" t="s">
        <v>85</v>
      </c>
      <c r="O5" s="508"/>
      <c r="P5" s="506" t="s">
        <v>86</v>
      </c>
      <c r="Q5" s="468" t="s">
        <v>416</v>
      </c>
    </row>
    <row r="6" spans="1:22" s="16" customFormat="1" ht="3.75" customHeight="1" thickBot="1">
      <c r="A6" s="541"/>
      <c r="B6" s="56"/>
      <c r="C6" s="56"/>
      <c r="D6" s="56"/>
      <c r="E6" s="246"/>
      <c r="F6" s="246"/>
      <c r="G6" s="247"/>
      <c r="H6" s="246"/>
      <c r="I6" s="248"/>
      <c r="J6" s="56"/>
      <c r="K6" s="248"/>
      <c r="L6" s="56"/>
      <c r="M6" s="248"/>
      <c r="N6" s="56"/>
      <c r="O6" s="248"/>
      <c r="P6" s="56"/>
      <c r="Q6" s="249"/>
    </row>
    <row r="7" spans="1:22" s="33" customFormat="1" ht="10.5" customHeight="1">
      <c r="A7" s="510">
        <v>1</v>
      </c>
      <c r="B7" s="1583" t="str">
        <f>IF($D7="","",VLOOKUP($D7,'ž dvojice žrebna lista'!$A$7:$BO$38,48))</f>
        <v/>
      </c>
      <c r="C7" s="1584" t="str">
        <f>IF($D7="","",VLOOKUP($D7,'ž dvojice žrebna lista'!$A$7:$BK$38,2))</f>
        <v/>
      </c>
      <c r="D7" s="1585"/>
      <c r="E7" s="1583" t="str">
        <f>UPPER(IF($D7="","",VLOOKUP($D7,'ž dvojice žrebna lista'!$A$7:$AV$38,3)))</f>
        <v/>
      </c>
      <c r="F7" s="1583" t="str">
        <f>IF($D7="","",VLOOKUP($D7,'ž dvojice žrebna lista'!$A$7:$BK$38,4))</f>
        <v/>
      </c>
      <c r="G7" s="250"/>
      <c r="H7" s="1583" t="str">
        <f>IF($D7="","",VLOOKUP($D7,'ž dvojice žrebna lista'!$A$7:$BK$38,5))</f>
        <v/>
      </c>
      <c r="I7" s="1586"/>
      <c r="J7" s="252"/>
      <c r="K7" s="253"/>
      <c r="L7" s="252"/>
      <c r="M7" s="253"/>
      <c r="N7" s="252"/>
      <c r="O7" s="253"/>
      <c r="P7" s="252"/>
      <c r="Q7" s="106"/>
      <c r="R7" s="109"/>
      <c r="T7" s="110" t="e">
        <f>'[1]glavni sodniki'!P21</f>
        <v>#REF!</v>
      </c>
      <c r="V7" s="110" t="str">
        <f>F$7&amp;" "&amp;UPPER(E$7)&amp;" /"</f>
        <v xml:space="preserve">  /</v>
      </c>
    </row>
    <row r="8" spans="1:22" s="33" customFormat="1" ht="9.6" customHeight="1">
      <c r="A8" s="511"/>
      <c r="B8" s="1587"/>
      <c r="C8" s="1588" t="str">
        <f>IF($D7="","",VLOOKUP($D7,'ž dvojice žrebna lista'!$A$7:$BK$38,18))</f>
        <v/>
      </c>
      <c r="D8" s="1589" t="str">
        <f>IF(D7="","",D7)</f>
        <v/>
      </c>
      <c r="E8" s="1583" t="str">
        <f>UPPER(IF($D7="","",VLOOKUP($D7,'ž dvojice žrebna lista'!$A$7:$AV$38,19)))</f>
        <v/>
      </c>
      <c r="F8" s="1583" t="str">
        <f>UPPER(IF($D7="","",VLOOKUP($D7,'ž dvojice žrebna lista'!$A$7:$AV$38,20)))</f>
        <v/>
      </c>
      <c r="G8" s="250"/>
      <c r="H8" s="1583" t="str">
        <f>UPPER(IF($D7="","",VLOOKUP($D7,'ž dvojice žrebna lista'!$A$7:$AV$38,21)))</f>
        <v/>
      </c>
      <c r="I8" s="1590"/>
      <c r="J8" s="256" t="str">
        <f>IF(I8="a",E7,IF(I8="b",E9,""))</f>
        <v/>
      </c>
      <c r="K8" s="253"/>
      <c r="L8" s="252"/>
      <c r="M8" s="253"/>
      <c r="N8" s="252"/>
      <c r="O8" s="253"/>
      <c r="P8" s="252"/>
      <c r="Q8" s="106"/>
      <c r="R8" s="109"/>
      <c r="T8" s="117" t="e">
        <f>'[1]glavni sodniki'!P22</f>
        <v>#REF!</v>
      </c>
      <c r="V8" s="117" t="str">
        <f>"/ "&amp;F$8&amp;" "&amp;UPPER(E$8)</f>
        <v xml:space="preserve">/  </v>
      </c>
    </row>
    <row r="9" spans="1:22" s="33" customFormat="1" ht="9.6" customHeight="1">
      <c r="A9" s="511"/>
      <c r="B9" s="111"/>
      <c r="C9" s="362"/>
      <c r="D9" s="111"/>
      <c r="E9" s="257"/>
      <c r="F9" s="257"/>
      <c r="G9" s="247"/>
      <c r="H9" s="257"/>
      <c r="I9" s="258"/>
      <c r="J9" s="259" t="str">
        <f>UPPER(IF(OR(I10="a",I10="as"),E7,IF(OR(I10="b",I10="bs"),E11,)))</f>
        <v/>
      </c>
      <c r="K9" s="260"/>
      <c r="L9" s="252"/>
      <c r="M9" s="253"/>
      <c r="N9" s="252"/>
      <c r="O9" s="253"/>
      <c r="P9" s="252"/>
      <c r="Q9" s="106"/>
      <c r="R9" s="109"/>
      <c r="T9" s="117" t="e">
        <f>'[1]glavni sodniki'!P23</f>
        <v>#REF!</v>
      </c>
      <c r="V9" s="117" t="str">
        <f>F$11&amp;" "&amp;UPPER(E$11)&amp;" /"</f>
        <v xml:space="preserve"> PROSTO /</v>
      </c>
    </row>
    <row r="10" spans="1:22" s="33" customFormat="1" ht="9.6" customHeight="1">
      <c r="A10" s="511"/>
      <c r="B10" s="111"/>
      <c r="C10" s="362"/>
      <c r="D10" s="111"/>
      <c r="E10" s="257"/>
      <c r="F10" s="257"/>
      <c r="G10" s="247"/>
      <c r="H10" s="114" t="s">
        <v>151</v>
      </c>
      <c r="I10" s="120" t="s">
        <v>487</v>
      </c>
      <c r="J10" s="261" t="str">
        <f>UPPER(IF(OR(I10="a",I10="as"),E8,IF(OR(I10="b",I10="bs"),E12,)))</f>
        <v/>
      </c>
      <c r="K10" s="262"/>
      <c r="L10" s="252"/>
      <c r="M10" s="253"/>
      <c r="N10" s="252"/>
      <c r="O10" s="1704" t="s">
        <v>488</v>
      </c>
      <c r="P10" s="1701"/>
      <c r="Q10" s="1701"/>
      <c r="R10" s="109"/>
      <c r="T10" s="117" t="e">
        <f>'[1]glavni sodniki'!P24</f>
        <v>#REF!</v>
      </c>
      <c r="V10" s="117" t="str">
        <f>"/ "&amp;F$12&amp;" "&amp;UPPER(E$12)</f>
        <v xml:space="preserve">/  </v>
      </c>
    </row>
    <row r="11" spans="1:22" s="33" customFormat="1" ht="9.6" customHeight="1">
      <c r="A11" s="511">
        <v>2</v>
      </c>
      <c r="B11" s="101" t="str">
        <f>IF($D11="","",VLOOKUP($D11,'ž dvojice žrebna lista'!$A$7:$BO$38,48))</f>
        <v/>
      </c>
      <c r="C11" s="361"/>
      <c r="D11" s="1591"/>
      <c r="E11" s="118" t="s">
        <v>489</v>
      </c>
      <c r="F11" s="118"/>
      <c r="G11" s="250"/>
      <c r="H11" s="118"/>
      <c r="I11" s="263"/>
      <c r="J11" s="252"/>
      <c r="K11" s="264"/>
      <c r="L11" s="265"/>
      <c r="M11" s="260"/>
      <c r="N11" s="252"/>
      <c r="O11" s="1701"/>
      <c r="P11" s="1701"/>
      <c r="Q11" s="1701"/>
      <c r="R11" s="109"/>
      <c r="T11" s="117" t="e">
        <f>'[1]glavni sodniki'!P25</f>
        <v>#REF!</v>
      </c>
      <c r="V11" s="117" t="str">
        <f>F$15&amp;" "&amp;UPPER(E$15)&amp;" /"</f>
        <v xml:space="preserve">  /</v>
      </c>
    </row>
    <row r="12" spans="1:22" s="33" customFormat="1" ht="9.6" customHeight="1">
      <c r="A12" s="511"/>
      <c r="B12" s="254"/>
      <c r="C12" s="363"/>
      <c r="D12" s="268"/>
      <c r="E12" s="118"/>
      <c r="F12" s="118"/>
      <c r="G12" s="250"/>
      <c r="H12" s="118"/>
      <c r="I12" s="255"/>
      <c r="J12" s="252"/>
      <c r="K12" s="264"/>
      <c r="L12" s="266"/>
      <c r="M12" s="267"/>
      <c r="N12" s="252"/>
      <c r="O12" s="253"/>
      <c r="Q12" s="106"/>
      <c r="R12" s="109"/>
      <c r="T12" s="117" t="e">
        <f>'[1]glavni sodniki'!P26</f>
        <v>#REF!</v>
      </c>
      <c r="V12" s="117" t="str">
        <f>"/ "&amp;F$16&amp;" "&amp;UPPER(E$16)</f>
        <v xml:space="preserve">/  </v>
      </c>
    </row>
    <row r="13" spans="1:22" s="33" customFormat="1" ht="9.6" customHeight="1">
      <c r="A13" s="511"/>
      <c r="B13" s="111"/>
      <c r="C13" s="362"/>
      <c r="D13" s="119"/>
      <c r="E13" s="257"/>
      <c r="F13" s="257"/>
      <c r="G13" s="247"/>
      <c r="H13" s="257"/>
      <c r="I13" s="268"/>
      <c r="J13" s="252"/>
      <c r="K13" s="258"/>
      <c r="L13" s="259" t="str">
        <f>UPPER(IF(OR(K14="a",K14="as"),J9,IF(OR(K14="b",K14="bs"),J17,)))</f>
        <v/>
      </c>
      <c r="M13" s="253"/>
      <c r="N13" s="252"/>
      <c r="O13" s="1715" t="str">
        <f>$P$37</f>
        <v/>
      </c>
      <c r="P13" s="1715"/>
      <c r="Q13" s="106"/>
      <c r="R13" s="109"/>
      <c r="T13" s="117" t="e">
        <f>'[1]glavni sodniki'!P27</f>
        <v>#REF!</v>
      </c>
      <c r="V13" s="117" t="str">
        <f>F$19&amp;" "&amp;UPPER(E$19)&amp;" /"</f>
        <v xml:space="preserve">  /</v>
      </c>
    </row>
    <row r="14" spans="1:22" s="33" customFormat="1" ht="9.6" customHeight="1">
      <c r="A14" s="511"/>
      <c r="B14" s="111"/>
      <c r="C14" s="362"/>
      <c r="D14" s="119"/>
      <c r="E14" s="257"/>
      <c r="F14" s="257"/>
      <c r="G14" s="247"/>
      <c r="H14" s="257"/>
      <c r="I14" s="268"/>
      <c r="J14" s="114" t="s">
        <v>151</v>
      </c>
      <c r="K14" s="120"/>
      <c r="L14" s="261" t="str">
        <f>UPPER(IF(OR(K14="a",K14="as"),J10,IF(OR(K14="b",K14="bs"),J18,)))</f>
        <v/>
      </c>
      <c r="M14" s="262"/>
      <c r="N14" s="252"/>
      <c r="O14" s="1706" t="str">
        <f>$P$38</f>
        <v/>
      </c>
      <c r="P14" s="1706"/>
      <c r="Q14" s="106"/>
      <c r="R14" s="109"/>
      <c r="T14" s="117" t="e">
        <f>'[1]glavni sodniki'!P28</f>
        <v>#REF!</v>
      </c>
      <c r="V14" s="117" t="str">
        <f>"/ "&amp;F$20&amp;" "&amp;UPPER(E$20)</f>
        <v xml:space="preserve">/  </v>
      </c>
    </row>
    <row r="15" spans="1:22" s="33" customFormat="1" ht="9.6" customHeight="1">
      <c r="A15" s="512">
        <v>3</v>
      </c>
      <c r="B15" s="101" t="str">
        <f>IF($D15="","",VLOOKUP($D15,'ž dvojice žrebna lista'!$A$7:$BO$38,48))</f>
        <v/>
      </c>
      <c r="C15" s="361" t="str">
        <f>IF($D15="","",VLOOKUP($D15,'ž dvojice žrebna lista'!$A$7:$BK$38,2))</f>
        <v/>
      </c>
      <c r="D15" s="102"/>
      <c r="E15" s="118" t="str">
        <f>UPPER(IF($D15="","",VLOOKUP($D15,'ž dvojice žrebna lista'!$A$7:$AV$38,3)))</f>
        <v/>
      </c>
      <c r="F15" s="118" t="str">
        <f>IF($D15="","",VLOOKUP($D15,'ž dvojice žrebna lista'!$A$7:$BK$38,4))</f>
        <v/>
      </c>
      <c r="G15" s="250"/>
      <c r="H15" s="118" t="str">
        <f>IF($D15="","",VLOOKUP($D15,'ž dvojice žrebna lista'!$A$7:$BK$38,5))</f>
        <v/>
      </c>
      <c r="I15" s="251"/>
      <c r="J15" s="252"/>
      <c r="K15" s="264"/>
      <c r="L15" s="252"/>
      <c r="M15" s="264"/>
      <c r="N15" s="265"/>
      <c r="O15" s="253"/>
      <c r="P15" s="1592"/>
      <c r="Q15" s="105" t="str">
        <f>UPPER(IF(OR(P16="a",P16="as"),$O$13,IF(OR(P16="b",P16="bs"),$O$17,)))</f>
        <v/>
      </c>
      <c r="R15" s="109"/>
      <c r="T15" s="117" t="e">
        <f>'[1]glavni sodniki'!P29</f>
        <v>#REF!</v>
      </c>
      <c r="V15" s="117" t="str">
        <f>F$23&amp;" "&amp;UPPER(E$23)&amp;" /"</f>
        <v xml:space="preserve">  /</v>
      </c>
    </row>
    <row r="16" spans="1:22" s="33" customFormat="1" ht="9.6" customHeight="1" thickBot="1">
      <c r="A16" s="511"/>
      <c r="B16" s="254"/>
      <c r="C16" s="363" t="str">
        <f>IF($D15="","",VLOOKUP($D15,'ž dvojice žrebna lista'!$A$7:$BK$38,18))</f>
        <v/>
      </c>
      <c r="D16" s="268" t="str">
        <f>IF(D15="","",D15)</f>
        <v/>
      </c>
      <c r="E16" s="118" t="str">
        <f>UPPER(IF($D15="","",VLOOKUP($D15,'ž dvojice žrebna lista'!$A$7:$AV$38,19)))</f>
        <v/>
      </c>
      <c r="F16" s="118" t="str">
        <f>UPPER(IF($D15="","",VLOOKUP($D15,'ž dvojice žrebna lista'!$A$7:$AV$38,20)))</f>
        <v/>
      </c>
      <c r="G16" s="250"/>
      <c r="H16" s="118" t="str">
        <f>UPPER(IF($D15="","",VLOOKUP($D15,'ž dvojice žrebna lista'!$A$7:$AV$38,21)))</f>
        <v/>
      </c>
      <c r="I16" s="255"/>
      <c r="J16" s="256" t="str">
        <f>IF(I16="a",E15,IF(I16="b",E17,""))</f>
        <v/>
      </c>
      <c r="K16" s="264"/>
      <c r="L16" s="252"/>
      <c r="M16" s="264"/>
      <c r="N16" s="114" t="s">
        <v>151</v>
      </c>
      <c r="O16" s="114"/>
      <c r="P16" s="120"/>
      <c r="Q16" s="1593" t="str">
        <f>UPPER(IF(OR(P16="a",P16="as"),$O$14,IF(OR(P16="b",P16="bs"),$O$18,)))</f>
        <v/>
      </c>
      <c r="R16" s="109"/>
      <c r="S16" s="1594"/>
      <c r="T16" s="1595" t="e">
        <f>'[1]glavni sodniki'!P30</f>
        <v>#REF!</v>
      </c>
      <c r="V16" s="117" t="str">
        <f>"/ "&amp;F$24&amp;" "&amp;UPPER(E$24)</f>
        <v xml:space="preserve">/  </v>
      </c>
    </row>
    <row r="17" spans="1:22" s="33" customFormat="1" ht="9.6" customHeight="1">
      <c r="A17" s="511"/>
      <c r="B17" s="111"/>
      <c r="C17" s="362"/>
      <c r="D17" s="119"/>
      <c r="E17" s="257"/>
      <c r="F17" s="257"/>
      <c r="G17" s="247"/>
      <c r="H17" s="257"/>
      <c r="I17" s="258"/>
      <c r="J17" s="259" t="str">
        <f>UPPER(IF(OR(I18="a",I18="as"),E15,IF(OR(I18="b",I18="bs"),E19,)))</f>
        <v/>
      </c>
      <c r="K17" s="269"/>
      <c r="L17" s="252"/>
      <c r="M17" s="264"/>
      <c r="N17" s="252"/>
      <c r="O17" s="1707" t="str">
        <f>$P$116</f>
        <v/>
      </c>
      <c r="P17" s="1708"/>
      <c r="Q17" s="105"/>
      <c r="R17" s="109"/>
      <c r="V17" s="117" t="str">
        <f>F$27&amp;" "&amp;UPPER(E$27)&amp;" /"</f>
        <v xml:space="preserve">  /</v>
      </c>
    </row>
    <row r="18" spans="1:22" s="33" customFormat="1" ht="9.6" customHeight="1">
      <c r="A18" s="511"/>
      <c r="B18" s="111"/>
      <c r="C18" s="362"/>
      <c r="D18" s="119"/>
      <c r="E18" s="257"/>
      <c r="F18" s="257"/>
      <c r="G18" s="247"/>
      <c r="H18" s="114" t="s">
        <v>151</v>
      </c>
      <c r="I18" s="120"/>
      <c r="J18" s="261" t="str">
        <f>UPPER(IF(OR(I18="a",I18="as"),E16,IF(OR(I18="b",I18="bs"),E20,)))</f>
        <v/>
      </c>
      <c r="K18" s="255"/>
      <c r="L18" s="252"/>
      <c r="M18" s="264"/>
      <c r="N18" s="252"/>
      <c r="O18" s="1706" t="str">
        <f>$P$117</f>
        <v/>
      </c>
      <c r="P18" s="1709"/>
      <c r="Q18" s="106"/>
      <c r="R18" s="109"/>
      <c r="V18" s="117" t="str">
        <f>"/ "&amp;F$28&amp;" "&amp;UPPER(E$28)</f>
        <v xml:space="preserve">/  </v>
      </c>
    </row>
    <row r="19" spans="1:22" s="33" customFormat="1" ht="9.6" customHeight="1">
      <c r="A19" s="511">
        <v>4</v>
      </c>
      <c r="B19" s="101" t="str">
        <f>IF($D19="","",VLOOKUP($D19,'ž dvojice žrebna lista'!$A$7:$BO$38,48))</f>
        <v/>
      </c>
      <c r="C19" s="361" t="str">
        <f>IF($D19="","",VLOOKUP($D19,'ž dvojice žrebna lista'!$A$7:$BK$38,2))</f>
        <v/>
      </c>
      <c r="D19" s="102"/>
      <c r="E19" s="118" t="str">
        <f>UPPER(IF($D19="","",VLOOKUP($D19,'ž dvojice žrebna lista'!$A$7:$AV$38,3)))</f>
        <v/>
      </c>
      <c r="F19" s="118" t="str">
        <f>IF($D19="","",VLOOKUP($D19,'ž dvojice žrebna lista'!$A$7:$BK$38,4))</f>
        <v/>
      </c>
      <c r="G19" s="250"/>
      <c r="H19" s="118" t="str">
        <f>IF($D19="","",VLOOKUP($D19,'ž dvojice žrebna lista'!$A$7:$BK$38,5))</f>
        <v/>
      </c>
      <c r="I19" s="263"/>
      <c r="J19" s="252"/>
      <c r="K19" s="253"/>
      <c r="L19" s="265"/>
      <c r="M19" s="269"/>
      <c r="N19" s="252"/>
      <c r="O19" s="253"/>
      <c r="P19" s="252"/>
      <c r="Q19" s="106"/>
      <c r="R19" s="109"/>
      <c r="V19" s="117" t="str">
        <f>F$31&amp;" "&amp;UPPER(E$31)&amp;" /"</f>
        <v xml:space="preserve"> PROSTO /</v>
      </c>
    </row>
    <row r="20" spans="1:22" s="33" customFormat="1" ht="9.6" customHeight="1">
      <c r="A20" s="511"/>
      <c r="B20" s="254"/>
      <c r="C20" s="363" t="str">
        <f>IF($D19="","",VLOOKUP($D19,'ž dvojice žrebna lista'!$A$7:$BK$38,18))</f>
        <v/>
      </c>
      <c r="D20" s="268" t="str">
        <f>IF(D19="","",D19)</f>
        <v/>
      </c>
      <c r="E20" s="118" t="str">
        <f>UPPER(IF($D19="","",VLOOKUP($D19,'ž dvojice žrebna lista'!$A$7:$AV$38,19)))</f>
        <v/>
      </c>
      <c r="F20" s="118" t="str">
        <f>UPPER(IF($D19="","",VLOOKUP($D19,'ž dvojice žrebna lista'!$A$7:$AV$38,20)))</f>
        <v/>
      </c>
      <c r="G20" s="250"/>
      <c r="H20" s="118" t="str">
        <f>UPPER(IF($D19="","",VLOOKUP($D19,'ž dvojice žrebna lista'!$A$7:$AV$38,21)))</f>
        <v/>
      </c>
      <c r="I20" s="255"/>
      <c r="J20" s="252"/>
      <c r="K20" s="253"/>
      <c r="L20" s="266"/>
      <c r="M20" s="270"/>
      <c r="N20" s="252"/>
      <c r="O20" s="253"/>
      <c r="P20" s="252"/>
      <c r="Q20" s="106"/>
      <c r="R20" s="109"/>
      <c r="V20" s="117" t="str">
        <f>"/ "&amp;F$32&amp;" "&amp;UPPER(E$32)</f>
        <v xml:space="preserve">/  </v>
      </c>
    </row>
    <row r="21" spans="1:22" s="33" customFormat="1" ht="9.6" customHeight="1">
      <c r="A21" s="511"/>
      <c r="B21" s="111"/>
      <c r="C21" s="362"/>
      <c r="D21" s="111"/>
      <c r="E21" s="257"/>
      <c r="F21" s="257"/>
      <c r="G21" s="247"/>
      <c r="H21" s="257"/>
      <c r="I21" s="268"/>
      <c r="J21" s="252"/>
      <c r="K21" s="253"/>
      <c r="L21" s="252"/>
      <c r="M21" s="258"/>
      <c r="N21" s="259" t="str">
        <f>UPPER(IF(OR(M22="a",M22="as"),L13,IF(OR(M22="b",M22="bs"),L29,)))</f>
        <v/>
      </c>
      <c r="O21" s="253"/>
      <c r="P21" s="252"/>
      <c r="Q21" s="106"/>
      <c r="R21" s="109"/>
      <c r="V21" s="117" t="str">
        <f>F$35&amp;" "&amp;UPPER(E$35)&amp;" /"</f>
        <v xml:space="preserve">  /</v>
      </c>
    </row>
    <row r="22" spans="1:22" s="33" customFormat="1" ht="9.6" customHeight="1">
      <c r="A22" s="511"/>
      <c r="B22" s="111"/>
      <c r="C22" s="362"/>
      <c r="D22" s="111"/>
      <c r="E22" s="257"/>
      <c r="F22" s="257"/>
      <c r="G22" s="247"/>
      <c r="H22" s="257"/>
      <c r="I22" s="268"/>
      <c r="J22" s="252"/>
      <c r="K22" s="253"/>
      <c r="L22" s="114" t="s">
        <v>151</v>
      </c>
      <c r="M22" s="120"/>
      <c r="N22" s="261" t="str">
        <f>UPPER(IF(OR(M22="a",M22="as"),L14,IF(OR(M22="b",M22="bs"),L30,)))</f>
        <v/>
      </c>
      <c r="O22" s="262"/>
      <c r="P22" s="252"/>
      <c r="Q22" s="106"/>
      <c r="R22" s="109"/>
      <c r="V22" s="117" t="str">
        <f>"/ "&amp;F$36&amp;" "&amp;UPPER(E$36)</f>
        <v xml:space="preserve">/  </v>
      </c>
    </row>
    <row r="23" spans="1:22" s="33" customFormat="1" ht="9.6" customHeight="1">
      <c r="A23" s="512">
        <v>5</v>
      </c>
      <c r="B23" s="101" t="str">
        <f>IF($D23="","",VLOOKUP($D23,'ž dvojice žrebna lista'!$A$7:$BO$38,48))</f>
        <v/>
      </c>
      <c r="C23" s="1596" t="str">
        <f>IF($D23="","",VLOOKUP($D23,'ž dvojice žrebna lista'!$A$7:$BK$38,2))</f>
        <v/>
      </c>
      <c r="D23" s="102"/>
      <c r="E23" s="101" t="str">
        <f>UPPER(IF($D23="","",VLOOKUP($D23,'ž dvojice žrebna lista'!$A$7:$AV$38,3)))</f>
        <v/>
      </c>
      <c r="F23" s="101" t="str">
        <f>IF($D23="","",VLOOKUP($D23,'ž dvojice žrebna lista'!$A$7:$BK$38,4))</f>
        <v/>
      </c>
      <c r="G23" s="1597"/>
      <c r="H23" s="101" t="str">
        <f>IF($D23="","",VLOOKUP($D23,'ž dvojice žrebna lista'!$A$7:$BK$38,5))</f>
        <v/>
      </c>
      <c r="I23" s="1598"/>
      <c r="J23" s="252"/>
      <c r="K23" s="253"/>
      <c r="L23" s="252"/>
      <c r="M23" s="264"/>
      <c r="N23" s="252"/>
      <c r="O23" s="264"/>
      <c r="P23" s="252"/>
      <c r="Q23" s="106"/>
      <c r="R23" s="109"/>
      <c r="V23" s="117" t="str">
        <f>F$39&amp;" "&amp;UPPER(E$39)&amp;" /"</f>
        <v xml:space="preserve">  /</v>
      </c>
    </row>
    <row r="24" spans="1:22" s="33" customFormat="1" ht="9.6" customHeight="1">
      <c r="A24" s="512"/>
      <c r="B24" s="254"/>
      <c r="C24" s="1599" t="str">
        <f>IF($D23="","",VLOOKUP($D23,'ž dvojice žrebna lista'!$A$7:$BK$38,18))</f>
        <v/>
      </c>
      <c r="D24" s="1600" t="str">
        <f>IF(D23="","",D23)</f>
        <v/>
      </c>
      <c r="E24" s="101" t="str">
        <f>UPPER(IF($D23="","",VLOOKUP($D23,'ž dvojice žrebna lista'!$A$7:$AV$38,19)))</f>
        <v/>
      </c>
      <c r="F24" s="101" t="str">
        <f>UPPER(IF($D23="","",VLOOKUP($D23,'ž dvojice žrebna lista'!$A$7:$AV$38,20)))</f>
        <v/>
      </c>
      <c r="G24" s="1597"/>
      <c r="H24" s="101" t="str">
        <f>UPPER(IF($D23="","",VLOOKUP($D23,'ž dvojice žrebna lista'!$A$7:$AV$38,21)))</f>
        <v/>
      </c>
      <c r="I24" s="1601"/>
      <c r="J24" s="256" t="str">
        <f>IF(I24="a",E23,IF(I24="b",E25,""))</f>
        <v/>
      </c>
      <c r="K24" s="253"/>
      <c r="L24" s="252"/>
      <c r="M24" s="264"/>
      <c r="N24" s="252"/>
      <c r="O24" s="264"/>
      <c r="P24" s="252"/>
      <c r="Q24" s="106"/>
      <c r="R24" s="109"/>
      <c r="V24" s="117" t="str">
        <f>"/ "&amp;F$40&amp;" "&amp;UPPER(E$40)</f>
        <v xml:space="preserve">/  </v>
      </c>
    </row>
    <row r="25" spans="1:22" s="33" customFormat="1" ht="9.6" customHeight="1">
      <c r="A25" s="511"/>
      <c r="B25" s="111"/>
      <c r="C25" s="362"/>
      <c r="D25" s="111"/>
      <c r="E25" s="257"/>
      <c r="F25" s="257"/>
      <c r="G25" s="247"/>
      <c r="H25" s="257"/>
      <c r="I25" s="258"/>
      <c r="J25" s="259" t="str">
        <f>UPPER(IF(OR(I26="a",I26="as"),E23,IF(OR(I26="b",I26="bs"),E27,)))</f>
        <v/>
      </c>
      <c r="K25" s="260"/>
      <c r="L25" s="252"/>
      <c r="M25" s="264"/>
      <c r="N25" s="252"/>
      <c r="O25" s="264"/>
      <c r="P25" s="252"/>
      <c r="Q25" s="106"/>
      <c r="R25" s="109"/>
      <c r="V25" s="117" t="str">
        <f>F$43&amp;" "&amp;UPPER(E$43)&amp;" /"</f>
        <v xml:space="preserve"> PROSTO /</v>
      </c>
    </row>
    <row r="26" spans="1:22" s="33" customFormat="1" ht="9.6" customHeight="1">
      <c r="A26" s="511"/>
      <c r="B26" s="111"/>
      <c r="C26" s="362"/>
      <c r="D26" s="111"/>
      <c r="E26" s="257"/>
      <c r="F26" s="257"/>
      <c r="G26" s="247"/>
      <c r="H26" s="114" t="s">
        <v>151</v>
      </c>
      <c r="I26" s="120"/>
      <c r="J26" s="261" t="str">
        <f>UPPER(IF(OR(I26="a",I26="as"),E24,IF(OR(I26="b",I26="bs"),E28,)))</f>
        <v/>
      </c>
      <c r="K26" s="262"/>
      <c r="L26" s="252"/>
      <c r="M26" s="264"/>
      <c r="N26" s="252"/>
      <c r="O26" s="264"/>
      <c r="P26" s="252"/>
      <c r="Q26" s="106"/>
      <c r="R26" s="109"/>
      <c r="V26" s="117" t="str">
        <f>"/ "&amp;F$44&amp;" "&amp;UPPER(E$44)</f>
        <v xml:space="preserve">/  </v>
      </c>
    </row>
    <row r="27" spans="1:22" s="33" customFormat="1" ht="9.6" customHeight="1">
      <c r="A27" s="511">
        <v>6</v>
      </c>
      <c r="B27" s="101" t="str">
        <f>IF($D27="","",VLOOKUP($D27,'ž dvojice žrebna lista'!$A$7:$BO$38,48))</f>
        <v/>
      </c>
      <c r="C27" s="361" t="str">
        <f>IF($D27="","",VLOOKUP($D27,'ž dvojice žrebna lista'!$A$7:$BK$38,2))</f>
        <v/>
      </c>
      <c r="D27" s="102"/>
      <c r="E27" s="118" t="str">
        <f>UPPER(IF($D27="","",VLOOKUP($D27,'ž dvojice žrebna lista'!$A$7:$AV$38,3)))</f>
        <v/>
      </c>
      <c r="F27" s="118" t="str">
        <f>IF($D27="","",VLOOKUP($D27,'ž dvojice žrebna lista'!$A$7:$BK$38,4))</f>
        <v/>
      </c>
      <c r="G27" s="250"/>
      <c r="H27" s="118" t="str">
        <f>IF($D27="","",VLOOKUP($D27,'ž dvojice žrebna lista'!$A$7:$BK$38,5))</f>
        <v/>
      </c>
      <c r="I27" s="263"/>
      <c r="J27" s="252"/>
      <c r="K27" s="264"/>
      <c r="L27" s="265"/>
      <c r="M27" s="269"/>
      <c r="N27" s="252"/>
      <c r="O27" s="264"/>
      <c r="P27" s="252"/>
      <c r="Q27" s="106"/>
      <c r="R27" s="109"/>
      <c r="V27" s="117" t="str">
        <f>F$47&amp;" "&amp;UPPER(E$47)&amp;" /"</f>
        <v xml:space="preserve">  /</v>
      </c>
    </row>
    <row r="28" spans="1:22" s="33" customFormat="1" ht="9.6" customHeight="1">
      <c r="A28" s="511"/>
      <c r="B28" s="254"/>
      <c r="C28" s="363" t="str">
        <f>IF($D27="","",VLOOKUP($D27,'ž dvojice žrebna lista'!$A$7:$BK$38,18))</f>
        <v/>
      </c>
      <c r="D28" s="268" t="str">
        <f>IF(D27="","",D27)</f>
        <v/>
      </c>
      <c r="E28" s="118" t="str">
        <f>UPPER(IF($D27="","",VLOOKUP($D27,'ž dvojice žrebna lista'!$A$7:$AV$38,19)))</f>
        <v/>
      </c>
      <c r="F28" s="118" t="str">
        <f>UPPER(IF($D27="","",VLOOKUP($D27,'ž dvojice žrebna lista'!$A$7:$AV$38,20)))</f>
        <v/>
      </c>
      <c r="G28" s="250"/>
      <c r="H28" s="118" t="str">
        <f>UPPER(IF($D27="","",VLOOKUP($D27,'ž dvojice žrebna lista'!$A$7:$AV$38,21)))</f>
        <v/>
      </c>
      <c r="I28" s="255"/>
      <c r="J28" s="252"/>
      <c r="K28" s="264"/>
      <c r="L28" s="266"/>
      <c r="M28" s="270"/>
      <c r="N28" s="252"/>
      <c r="O28" s="264"/>
      <c r="P28" s="252"/>
      <c r="Q28" s="106"/>
      <c r="R28" s="109"/>
      <c r="V28" s="117" t="str">
        <f>"/ "&amp;F$48&amp;" "&amp;UPPER(E$48)</f>
        <v xml:space="preserve">/  </v>
      </c>
    </row>
    <row r="29" spans="1:22" s="33" customFormat="1" ht="9.6" customHeight="1">
      <c r="A29" s="511"/>
      <c r="B29" s="111"/>
      <c r="C29" s="362"/>
      <c r="D29" s="119"/>
      <c r="E29" s="257"/>
      <c r="F29" s="257"/>
      <c r="G29" s="247"/>
      <c r="H29" s="257"/>
      <c r="I29" s="268"/>
      <c r="J29" s="252"/>
      <c r="K29" s="258"/>
      <c r="L29" s="259" t="str">
        <f>UPPER(IF(OR(K30="a",K30="as"),J25,IF(OR(K30="b",K30="bs"),J33,)))</f>
        <v/>
      </c>
      <c r="M29" s="264"/>
      <c r="N29" s="252"/>
      <c r="O29" s="264"/>
      <c r="P29" s="252"/>
      <c r="Q29" s="106"/>
      <c r="R29" s="109"/>
      <c r="V29" s="117" t="str">
        <f>F$51&amp;" "&amp;UPPER(E$51)&amp;" /"</f>
        <v xml:space="preserve">  /</v>
      </c>
    </row>
    <row r="30" spans="1:22" s="33" customFormat="1" ht="9.6" customHeight="1">
      <c r="A30" s="511"/>
      <c r="B30" s="111"/>
      <c r="C30" s="362"/>
      <c r="D30" s="119"/>
      <c r="E30" s="257"/>
      <c r="F30" s="257"/>
      <c r="G30" s="247"/>
      <c r="H30" s="257"/>
      <c r="I30" s="268"/>
      <c r="J30" s="114" t="s">
        <v>151</v>
      </c>
      <c r="K30" s="120"/>
      <c r="L30" s="261" t="str">
        <f>UPPER(IF(OR(K30="a",K30="as"),J26,IF(OR(K30="b",K30="bs"),J34,)))</f>
        <v/>
      </c>
      <c r="M30" s="255"/>
      <c r="N30" s="252"/>
      <c r="O30" s="264"/>
      <c r="P30" s="252"/>
      <c r="Q30" s="106"/>
      <c r="R30" s="109"/>
      <c r="V30" s="117" t="str">
        <f>"/ "&amp;F$52&amp;" "&amp;UPPER(E$52)</f>
        <v xml:space="preserve">/  </v>
      </c>
    </row>
    <row r="31" spans="1:22" s="33" customFormat="1" ht="9.6" customHeight="1">
      <c r="A31" s="512">
        <v>7</v>
      </c>
      <c r="B31" s="101" t="str">
        <f>IF($D31="","",VLOOKUP($D31,'ž dvojice žrebna lista'!$A$7:$BO$38,48))</f>
        <v/>
      </c>
      <c r="C31" s="361"/>
      <c r="D31" s="1591"/>
      <c r="E31" s="118" t="s">
        <v>489</v>
      </c>
      <c r="F31" s="118"/>
      <c r="G31" s="250"/>
      <c r="H31" s="118"/>
      <c r="I31" s="251"/>
      <c r="J31" s="252"/>
      <c r="K31" s="264"/>
      <c r="L31" s="252"/>
      <c r="M31" s="253"/>
      <c r="N31" s="265"/>
      <c r="O31" s="264"/>
      <c r="P31" s="252"/>
      <c r="Q31" s="106"/>
      <c r="R31" s="109"/>
      <c r="V31" s="117" t="str">
        <f>F$55&amp;" "&amp;UPPER(E$55)&amp;" /"</f>
        <v xml:space="preserve">  /</v>
      </c>
    </row>
    <row r="32" spans="1:22" s="33" customFormat="1" ht="9.6" customHeight="1">
      <c r="A32" s="511"/>
      <c r="B32" s="254"/>
      <c r="C32" s="363"/>
      <c r="D32" s="268"/>
      <c r="E32" s="118"/>
      <c r="F32" s="118"/>
      <c r="G32" s="250"/>
      <c r="H32" s="118"/>
      <c r="I32" s="255"/>
      <c r="J32" s="256" t="str">
        <f>IF(I32="a",E31,IF(I32="b",E33,""))</f>
        <v/>
      </c>
      <c r="K32" s="264"/>
      <c r="L32" s="252"/>
      <c r="M32" s="253"/>
      <c r="N32" s="252"/>
      <c r="O32" s="264"/>
      <c r="P32" s="252"/>
      <c r="Q32" s="106"/>
      <c r="R32" s="109"/>
      <c r="V32" s="117" t="str">
        <f>"/ "&amp;F$56&amp;" "&amp;UPPER(E$56)</f>
        <v xml:space="preserve">/  </v>
      </c>
    </row>
    <row r="33" spans="1:22" s="33" customFormat="1" ht="9.6" customHeight="1">
      <c r="A33" s="511"/>
      <c r="B33" s="111"/>
      <c r="C33" s="362"/>
      <c r="D33" s="119"/>
      <c r="E33" s="257"/>
      <c r="F33" s="257"/>
      <c r="G33" s="247"/>
      <c r="H33" s="257"/>
      <c r="I33" s="258"/>
      <c r="J33" s="259" t="str">
        <f>UPPER(IF(OR(I34="a",I34="as"),E31,IF(OR(I34="b",I34="bs"),E35,)))</f>
        <v/>
      </c>
      <c r="K33" s="269"/>
      <c r="L33" s="252"/>
      <c r="M33" s="253"/>
      <c r="N33" s="252"/>
      <c r="O33" s="264"/>
      <c r="P33" s="252"/>
      <c r="Q33" s="106"/>
      <c r="R33" s="109"/>
      <c r="V33" s="117" t="str">
        <f>F$59&amp;" "&amp;UPPER(E$59)&amp;" /"</f>
        <v xml:space="preserve">  /</v>
      </c>
    </row>
    <row r="34" spans="1:22" s="33" customFormat="1" ht="9.75" customHeight="1">
      <c r="A34" s="511"/>
      <c r="B34" s="111"/>
      <c r="C34" s="362"/>
      <c r="D34" s="119"/>
      <c r="E34" s="257"/>
      <c r="F34" s="257"/>
      <c r="G34" s="247"/>
      <c r="H34" s="114" t="s">
        <v>151</v>
      </c>
      <c r="I34" s="120" t="s">
        <v>490</v>
      </c>
      <c r="J34" s="261" t="str">
        <f>UPPER(IF(OR(I34="a",I34="as"),E32,IF(OR(I34="b",I34="bs"),E36,)))</f>
        <v/>
      </c>
      <c r="K34" s="255"/>
      <c r="L34" s="252"/>
      <c r="M34" s="253"/>
      <c r="N34" s="252"/>
      <c r="O34" s="264"/>
      <c r="P34" s="252"/>
      <c r="Q34" s="106"/>
      <c r="R34" s="109"/>
      <c r="V34" s="117" t="str">
        <f>"/ "&amp;F$60&amp;" "&amp;UPPER(E$60)</f>
        <v xml:space="preserve">/  </v>
      </c>
    </row>
    <row r="35" spans="1:22" s="33" customFormat="1" ht="9.6" customHeight="1">
      <c r="A35" s="513">
        <v>8</v>
      </c>
      <c r="B35" s="1602" t="str">
        <f>IF($D35="","",VLOOKUP($D35,'ž dvojice žrebna lista'!$A$7:$BO$38,48))</f>
        <v/>
      </c>
      <c r="C35" s="1602" t="str">
        <f>IF($D35="","",VLOOKUP($D35,'ž dvojice žrebna lista'!$A$7:$BK$38,2))</f>
        <v/>
      </c>
      <c r="D35" s="1585"/>
      <c r="E35" s="1583" t="str">
        <f>UPPER(IF($D35="","",VLOOKUP($D35,'ž dvojice žrebna lista'!$A$7:$AV$38,3)))</f>
        <v/>
      </c>
      <c r="F35" s="1583" t="str">
        <f>IF($D35="","",VLOOKUP($D35,'ž dvojice žrebna lista'!$A$7:$BK$38,4))</f>
        <v/>
      </c>
      <c r="G35" s="1583"/>
      <c r="H35" s="1583" t="str">
        <f>IF($D35="","",VLOOKUP($D35,'ž dvojice žrebna lista'!$A$7:$BK$38,5))</f>
        <v/>
      </c>
      <c r="I35" s="1603"/>
      <c r="J35" s="252"/>
      <c r="K35" s="253"/>
      <c r="L35" s="265"/>
      <c r="M35" s="260"/>
      <c r="N35" s="252"/>
      <c r="O35" s="264"/>
      <c r="P35" s="252"/>
      <c r="Q35" s="106"/>
      <c r="R35" s="109"/>
      <c r="V35" s="117" t="str">
        <f>F$63&amp;" "&amp;UPPER(E$63)&amp;" /"</f>
        <v xml:space="preserve"> PROSTO /</v>
      </c>
    </row>
    <row r="36" spans="1:22" s="33" customFormat="1" ht="9.6" customHeight="1">
      <c r="A36" s="511"/>
      <c r="B36" s="1604"/>
      <c r="C36" s="1605" t="str">
        <f>IF($D35="","",VLOOKUP($D35,'ž dvojice žrebna lista'!$A$7:$BK$38,18))</f>
        <v/>
      </c>
      <c r="D36" s="1589" t="str">
        <f>IF(D35="","",D35)</f>
        <v/>
      </c>
      <c r="E36" s="1583" t="str">
        <f>UPPER(IF($D35="","",VLOOKUP($D35,'ž dvojice žrebna lista'!$A$7:$AV$38,19)))</f>
        <v/>
      </c>
      <c r="F36" s="1583" t="str">
        <f>UPPER(IF($D35="","",VLOOKUP($D35,'ž dvojice žrebna lista'!$A$7:$AV$38,20)))</f>
        <v/>
      </c>
      <c r="G36" s="1583"/>
      <c r="H36" s="1583" t="str">
        <f>UPPER(IF($D35="","",VLOOKUP($D35,'ž dvojice žrebna lista'!$A$7:$AV$38,21)))</f>
        <v/>
      </c>
      <c r="I36" s="1603"/>
      <c r="J36" s="252"/>
      <c r="K36" s="253"/>
      <c r="L36" s="266"/>
      <c r="M36" s="267"/>
      <c r="N36" s="252"/>
      <c r="O36" s="264"/>
      <c r="P36" s="252"/>
      <c r="Q36" s="106"/>
      <c r="R36" s="109"/>
      <c r="V36" s="117" t="str">
        <f>"/ "&amp;F$64&amp;" "&amp;UPPER(E$64)</f>
        <v xml:space="preserve">/  </v>
      </c>
    </row>
    <row r="37" spans="1:22" s="33" customFormat="1" ht="9.6" customHeight="1">
      <c r="A37" s="511"/>
      <c r="B37" s="111"/>
      <c r="C37" s="362"/>
      <c r="D37" s="119"/>
      <c r="E37" s="257"/>
      <c r="F37" s="257"/>
      <c r="G37" s="247"/>
      <c r="H37" s="257"/>
      <c r="I37" s="268"/>
      <c r="J37" s="252"/>
      <c r="K37" s="253"/>
      <c r="L37" s="252"/>
      <c r="M37" s="253"/>
      <c r="N37" s="253"/>
      <c r="O37" s="258"/>
      <c r="P37" s="259" t="str">
        <f>UPPER(IF(OR(O38="a",O38="as"),N21,IF(OR(O38="b",O38="bs"),N53,)))</f>
        <v/>
      </c>
      <c r="Q37" s="271"/>
      <c r="R37" s="109"/>
      <c r="V37" s="117" t="str">
        <f>F$67&amp;" "&amp;UPPER(E$67)&amp;" /"</f>
        <v xml:space="preserve">  /</v>
      </c>
    </row>
    <row r="38" spans="1:22" s="33" customFormat="1" ht="9.6" customHeight="1" thickBot="1">
      <c r="A38" s="511"/>
      <c r="B38" s="111"/>
      <c r="C38" s="362"/>
      <c r="D38" s="119"/>
      <c r="E38" s="257"/>
      <c r="F38" s="257"/>
      <c r="G38" s="247"/>
      <c r="H38" s="257"/>
      <c r="I38" s="268"/>
      <c r="J38" s="252"/>
      <c r="K38" s="253"/>
      <c r="L38" s="252"/>
      <c r="M38" s="253"/>
      <c r="N38" s="114" t="s">
        <v>151</v>
      </c>
      <c r="O38" s="120"/>
      <c r="P38" s="261" t="str">
        <f>UPPER(IF(OR(O38="a",O38="as"),N22,IF(OR(O38="b",O38="bs"),N54,)))</f>
        <v/>
      </c>
      <c r="Q38" s="272"/>
      <c r="R38" s="109"/>
      <c r="S38" s="379"/>
      <c r="V38" s="124" t="str">
        <f>"/ "&amp;F$68&amp;" "&amp;UPPER(E$68)</f>
        <v xml:space="preserve">/  </v>
      </c>
    </row>
    <row r="39" spans="1:22" s="33" customFormat="1" ht="9.6" customHeight="1">
      <c r="A39" s="513">
        <v>9</v>
      </c>
      <c r="B39" s="1602" t="str">
        <f>IF($D39="","",VLOOKUP($D39,'ž dvojice žrebna lista'!$A$7:$BO$38,48))</f>
        <v/>
      </c>
      <c r="C39" s="1602" t="str">
        <f>IF($D39="","",VLOOKUP($D39,'ž dvojice žrebna lista'!$A$7:$BK$38,2))</f>
        <v/>
      </c>
      <c r="D39" s="1585"/>
      <c r="E39" s="1583" t="str">
        <f>UPPER(IF($D39="","",VLOOKUP($D39,'ž dvojice žrebna lista'!$A$7:$AV$38,3)))</f>
        <v/>
      </c>
      <c r="F39" s="1583" t="str">
        <f>IF($D39="","",VLOOKUP($D39,'ž dvojice žrebna lista'!$A$7:$BK$38,4))</f>
        <v/>
      </c>
      <c r="G39" s="1583"/>
      <c r="H39" s="1583" t="str">
        <f>IF($D39="","",VLOOKUP($D39,'ž dvojice žrebna lista'!$A$7:$BK$38,5))</f>
        <v/>
      </c>
      <c r="I39" s="1583"/>
      <c r="J39" s="252"/>
      <c r="K39" s="253"/>
      <c r="L39" s="568"/>
      <c r="M39" s="253"/>
      <c r="N39" s="252"/>
      <c r="O39" s="264"/>
      <c r="P39" s="265"/>
      <c r="Q39" s="1606"/>
      <c r="R39" s="109"/>
    </row>
    <row r="40" spans="1:22" s="33" customFormat="1" ht="9.6" customHeight="1">
      <c r="A40" s="511"/>
      <c r="B40" s="1605"/>
      <c r="C40" s="1605" t="str">
        <f>IF($D39="","",VLOOKUP($D39,'ž dvojice žrebna lista'!$A$7:$BK$38,18))</f>
        <v/>
      </c>
      <c r="D40" s="1589" t="str">
        <f>IF(D39="","",D39)</f>
        <v/>
      </c>
      <c r="E40" s="1583" t="str">
        <f>UPPER(IF($D39="","",VLOOKUP($D39,'ž dvojice žrebna lista'!$A$7:$AV$38,19)))</f>
        <v/>
      </c>
      <c r="F40" s="1583" t="str">
        <f>UPPER(IF($D39="","",VLOOKUP($D39,'ž dvojice žrebna lista'!$A$7:$AV$38,20)))</f>
        <v/>
      </c>
      <c r="G40" s="1583"/>
      <c r="H40" s="1583" t="str">
        <f>UPPER(IF($D39="","",VLOOKUP($D39,'ž dvojice žrebna lista'!$A$7:$AV$38,21)))</f>
        <v/>
      </c>
      <c r="I40" s="1607"/>
      <c r="J40" s="256" t="str">
        <f>IF(I40="a",E39,IF(I40="b",E41,""))</f>
        <v/>
      </c>
      <c r="K40" s="253"/>
      <c r="L40" s="252"/>
      <c r="M40" s="253"/>
      <c r="N40" s="252"/>
      <c r="O40" s="264"/>
      <c r="P40" s="266"/>
      <c r="Q40" s="1608"/>
      <c r="R40" s="109"/>
      <c r="V40" s="247"/>
    </row>
    <row r="41" spans="1:22" s="33" customFormat="1" ht="9.6" customHeight="1">
      <c r="A41" s="511"/>
      <c r="B41" s="111"/>
      <c r="C41" s="362"/>
      <c r="D41" s="119"/>
      <c r="E41" s="257"/>
      <c r="F41" s="257"/>
      <c r="G41" s="247"/>
      <c r="H41" s="257"/>
      <c r="I41" s="258"/>
      <c r="J41" s="1609" t="str">
        <f>UPPER(IF(OR(I42="a",I42="as"),E39,IF(OR(I42="b",I42="bs"),E43,)))</f>
        <v/>
      </c>
      <c r="K41" s="260"/>
      <c r="L41" s="252"/>
      <c r="M41" s="253"/>
      <c r="N41" s="252"/>
      <c r="O41" s="264"/>
      <c r="P41" s="252"/>
      <c r="Q41" s="1115"/>
      <c r="R41" s="109"/>
      <c r="V41" s="15"/>
    </row>
    <row r="42" spans="1:22" s="33" customFormat="1" ht="9.6" customHeight="1">
      <c r="A42" s="511"/>
      <c r="B42" s="111"/>
      <c r="C42" s="362"/>
      <c r="D42" s="360"/>
      <c r="E42" s="257"/>
      <c r="F42" s="257"/>
      <c r="G42" s="247"/>
      <c r="H42" s="114" t="s">
        <v>151</v>
      </c>
      <c r="I42" s="120" t="s">
        <v>487</v>
      </c>
      <c r="J42" s="1610" t="str">
        <f>UPPER(IF(OR(I42="a",I42="as"),E40,IF(OR(I42="b",I42="bs"),E44,)))</f>
        <v/>
      </c>
      <c r="K42" s="262"/>
      <c r="L42" s="252"/>
      <c r="M42" s="253"/>
      <c r="N42" s="252"/>
      <c r="O42" s="264"/>
      <c r="P42" s="252"/>
      <c r="Q42" s="1115"/>
      <c r="R42" s="109"/>
      <c r="V42" s="15"/>
    </row>
    <row r="43" spans="1:22" s="33" customFormat="1" ht="9.6" customHeight="1">
      <c r="A43" s="511">
        <v>10</v>
      </c>
      <c r="B43" s="101" t="str">
        <f>IF($D43="","",VLOOKUP($D43,'ž dvojice žrebna lista'!$A$7:$BO$38,48))</f>
        <v/>
      </c>
      <c r="C43" s="361"/>
      <c r="D43" s="1591"/>
      <c r="E43" s="118" t="s">
        <v>489</v>
      </c>
      <c r="F43" s="118"/>
      <c r="G43" s="250"/>
      <c r="H43" s="118"/>
      <c r="I43" s="263"/>
      <c r="J43" s="252"/>
      <c r="K43" s="264"/>
      <c r="L43" s="265"/>
      <c r="M43" s="260"/>
      <c r="N43" s="252"/>
      <c r="O43" s="264"/>
      <c r="P43" s="252"/>
      <c r="Q43" s="1115"/>
      <c r="R43" s="109"/>
      <c r="V43" s="15"/>
    </row>
    <row r="44" spans="1:22" s="33" customFormat="1" ht="9.6" customHeight="1">
      <c r="A44" s="511"/>
      <c r="B44" s="254"/>
      <c r="C44" s="363"/>
      <c r="D44" s="268" t="str">
        <f>IF(D43="","",D43)</f>
        <v/>
      </c>
      <c r="E44" s="118"/>
      <c r="F44" s="118"/>
      <c r="G44" s="250"/>
      <c r="H44" s="118"/>
      <c r="I44" s="255"/>
      <c r="J44" s="252"/>
      <c r="K44" s="264"/>
      <c r="L44" s="266"/>
      <c r="M44" s="267"/>
      <c r="N44" s="252"/>
      <c r="O44" s="264"/>
      <c r="P44" s="252"/>
      <c r="Q44" s="1115"/>
      <c r="R44" s="109"/>
      <c r="V44" s="15"/>
    </row>
    <row r="45" spans="1:22" s="33" customFormat="1" ht="9.6" customHeight="1">
      <c r="A45" s="511"/>
      <c r="B45" s="111"/>
      <c r="C45" s="362"/>
      <c r="D45" s="119"/>
      <c r="E45" s="257"/>
      <c r="F45" s="257"/>
      <c r="G45" s="247"/>
      <c r="H45" s="257"/>
      <c r="I45" s="268"/>
      <c r="J45" s="252"/>
      <c r="K45" s="258"/>
      <c r="L45" s="259" t="str">
        <f>UPPER(IF(OR(K46="a",K46="as"),J41,IF(OR(K46="b",K46="bs"),J49,)))</f>
        <v/>
      </c>
      <c r="M45" s="253"/>
      <c r="N45" s="252"/>
      <c r="O45" s="264"/>
      <c r="P45" s="252"/>
      <c r="Q45" s="1115"/>
      <c r="R45" s="109"/>
      <c r="V45" s="15"/>
    </row>
    <row r="46" spans="1:22" s="33" customFormat="1" ht="9.6" customHeight="1">
      <c r="A46" s="511"/>
      <c r="B46" s="111"/>
      <c r="C46" s="362"/>
      <c r="D46" s="119"/>
      <c r="E46" s="257"/>
      <c r="F46" s="257"/>
      <c r="G46" s="247"/>
      <c r="H46" s="257"/>
      <c r="I46" s="268"/>
      <c r="J46" s="114" t="s">
        <v>151</v>
      </c>
      <c r="K46" s="120"/>
      <c r="L46" s="261" t="str">
        <f>UPPER(IF(OR(K46="a",K46="as"),J42,IF(OR(K46="b",K46="bs"),J50,)))</f>
        <v/>
      </c>
      <c r="M46" s="262"/>
      <c r="N46" s="252"/>
      <c r="O46" s="264"/>
      <c r="P46" s="252"/>
      <c r="Q46" s="1115"/>
      <c r="R46" s="109"/>
      <c r="V46" s="15"/>
    </row>
    <row r="47" spans="1:22" s="33" customFormat="1" ht="9.6" customHeight="1">
      <c r="A47" s="512">
        <v>11</v>
      </c>
      <c r="B47" s="101" t="str">
        <f>IF($D47="","",VLOOKUP($D47,'ž dvojice žrebna lista'!$A$7:$BO$38,48))</f>
        <v/>
      </c>
      <c r="C47" s="361" t="str">
        <f>IF($D47="","",VLOOKUP($D47,'ž dvojice žrebna lista'!$A$7:$BK$38,2))</f>
        <v/>
      </c>
      <c r="D47" s="102"/>
      <c r="E47" s="118" t="str">
        <f>UPPER(IF($D47="","",VLOOKUP($D47,'ž dvojice žrebna lista'!$A$7:$AV$38,3)))</f>
        <v/>
      </c>
      <c r="F47" s="118" t="str">
        <f>IF($D47="","",VLOOKUP($D47,'ž dvojice žrebna lista'!$A$7:$BK$38,4))</f>
        <v/>
      </c>
      <c r="G47" s="250"/>
      <c r="H47" s="118" t="str">
        <f>IF($D47="","",VLOOKUP($D47,'ž dvojice žrebna lista'!$A$7:$BK$38,5))</f>
        <v/>
      </c>
      <c r="I47" s="251"/>
      <c r="J47" s="252"/>
      <c r="K47" s="264"/>
      <c r="L47" s="252"/>
      <c r="M47" s="264"/>
      <c r="N47" s="265"/>
      <c r="O47" s="264"/>
      <c r="P47" s="252"/>
      <c r="Q47" s="1115"/>
      <c r="R47" s="109"/>
      <c r="V47" s="15"/>
    </row>
    <row r="48" spans="1:22" s="33" customFormat="1" ht="9.6" customHeight="1">
      <c r="A48" s="511"/>
      <c r="B48" s="254"/>
      <c r="C48" s="363" t="str">
        <f>IF($D47="","",VLOOKUP($D47,'ž dvojice žrebna lista'!$A$7:$BK$38,18))</f>
        <v/>
      </c>
      <c r="D48" s="268" t="str">
        <f>IF(D47="","",D47)</f>
        <v/>
      </c>
      <c r="E48" s="118" t="str">
        <f>UPPER(IF($D47="","",VLOOKUP($D47,'ž dvojice žrebna lista'!$A$7:$AV$38,19)))</f>
        <v/>
      </c>
      <c r="F48" s="118" t="str">
        <f>UPPER(IF($D47="","",VLOOKUP($D47,'ž dvojice žrebna lista'!$A$7:$AV$38,20)))</f>
        <v/>
      </c>
      <c r="G48" s="250"/>
      <c r="H48" s="118" t="str">
        <f>UPPER(IF($D47="","",VLOOKUP($D47,'ž dvojice žrebna lista'!$A$7:$AV$38,21)))</f>
        <v/>
      </c>
      <c r="I48" s="255"/>
      <c r="J48" s="256" t="str">
        <f>IF(I48="a",E47,IF(I48="b",E49,""))</f>
        <v/>
      </c>
      <c r="K48" s="264"/>
      <c r="L48" s="252"/>
      <c r="M48" s="264"/>
      <c r="N48" s="252"/>
      <c r="O48" s="264"/>
      <c r="P48" s="252"/>
      <c r="Q48" s="1115"/>
      <c r="R48" s="109"/>
      <c r="V48" s="15"/>
    </row>
    <row r="49" spans="1:22" s="33" customFormat="1" ht="9.6" customHeight="1">
      <c r="A49" s="511"/>
      <c r="B49" s="111"/>
      <c r="C49" s="362"/>
      <c r="D49" s="111"/>
      <c r="E49" s="257"/>
      <c r="F49" s="257"/>
      <c r="G49" s="247"/>
      <c r="H49" s="257"/>
      <c r="I49" s="258"/>
      <c r="J49" s="259" t="str">
        <f>UPPER(IF(OR(I50="a",I50="as"),E47,IF(OR(I50="b",I50="bs"),E51,)))</f>
        <v/>
      </c>
      <c r="K49" s="269"/>
      <c r="L49" s="252"/>
      <c r="M49" s="264"/>
      <c r="N49" s="252"/>
      <c r="O49" s="264"/>
      <c r="P49" s="252"/>
      <c r="Q49" s="1115"/>
      <c r="R49" s="109"/>
      <c r="V49" s="15"/>
    </row>
    <row r="50" spans="1:22" s="33" customFormat="1" ht="9.6" customHeight="1">
      <c r="A50" s="511"/>
      <c r="B50" s="111"/>
      <c r="C50" s="362"/>
      <c r="D50" s="111"/>
      <c r="E50" s="257"/>
      <c r="F50" s="257"/>
      <c r="G50" s="247"/>
      <c r="H50" s="114" t="s">
        <v>151</v>
      </c>
      <c r="I50" s="120"/>
      <c r="J50" s="261" t="str">
        <f>UPPER(IF(OR(I50="a",I50="as"),E48,IF(OR(I50="b",I50="bs"),E52,)))</f>
        <v/>
      </c>
      <c r="K50" s="255"/>
      <c r="L50" s="252"/>
      <c r="M50" s="264"/>
      <c r="N50" s="252"/>
      <c r="O50" s="264"/>
      <c r="P50" s="252"/>
      <c r="Q50" s="1115"/>
      <c r="R50" s="109"/>
      <c r="V50" s="274"/>
    </row>
    <row r="51" spans="1:22" s="33" customFormat="1" ht="9.6" customHeight="1">
      <c r="A51" s="512">
        <v>12</v>
      </c>
      <c r="B51" s="118" t="str">
        <f>IF($D51="","",VLOOKUP($D51,'ž dvojice žrebna lista'!$A$7:$BO$38,48))</f>
        <v/>
      </c>
      <c r="C51" s="611" t="str">
        <f>IF($D51="","",VLOOKUP($D51,'ž dvojice žrebna lista'!$A$7:$BK$38,2))</f>
        <v/>
      </c>
      <c r="D51" s="102"/>
      <c r="E51" s="118" t="str">
        <f>UPPER(IF($D51="","",VLOOKUP($D51,'ž dvojice žrebna lista'!$A$7:$AV$38,3)))</f>
        <v/>
      </c>
      <c r="F51" s="118" t="str">
        <f>IF($D51="","",VLOOKUP($D51,'ž dvojice žrebna lista'!$A$7:$BK$38,4))</f>
        <v/>
      </c>
      <c r="G51" s="250"/>
      <c r="H51" s="118" t="str">
        <f>IF($D51="","",VLOOKUP($D51,'ž dvojice žrebna lista'!$A$7:$BK$38,5))</f>
        <v/>
      </c>
      <c r="I51" s="263"/>
      <c r="J51" s="252"/>
      <c r="K51" s="253"/>
      <c r="L51" s="265"/>
      <c r="M51" s="269"/>
      <c r="N51" s="252"/>
      <c r="O51" s="264"/>
      <c r="P51" s="252"/>
      <c r="Q51" s="1120"/>
      <c r="R51" s="109"/>
      <c r="V51" s="274"/>
    </row>
    <row r="52" spans="1:22" s="33" customFormat="1" ht="9.6" customHeight="1">
      <c r="A52" s="511"/>
      <c r="B52" s="254"/>
      <c r="C52" s="569" t="str">
        <f>IF($D51="","",VLOOKUP($D51,'ž dvojice žrebna lista'!$A$7:$BK$38,18))</f>
        <v/>
      </c>
      <c r="D52" s="268" t="str">
        <f>IF(D51="","",D51)</f>
        <v/>
      </c>
      <c r="E52" s="118" t="str">
        <f>UPPER(IF($D51="","",VLOOKUP($D51,'ž dvojice žrebna lista'!$A$7:$AV$38,19)))</f>
        <v/>
      </c>
      <c r="F52" s="118" t="str">
        <f>UPPER(IF($D51="","",VLOOKUP($D51,'ž dvojice žrebna lista'!$A$7:$AV$38,20)))</f>
        <v/>
      </c>
      <c r="G52" s="250"/>
      <c r="H52" s="118" t="str">
        <f>UPPER(IF($D51="","",VLOOKUP($D51,'ž dvojice žrebna lista'!$A$7:$AV$38,21)))</f>
        <v/>
      </c>
      <c r="I52" s="255"/>
      <c r="J52" s="252"/>
      <c r="K52" s="253"/>
      <c r="L52" s="266"/>
      <c r="M52" s="270"/>
      <c r="N52" s="252"/>
      <c r="O52" s="264"/>
      <c r="P52" s="252"/>
      <c r="Q52" s="1120"/>
      <c r="R52" s="109"/>
      <c r="V52" s="274"/>
    </row>
    <row r="53" spans="1:22" s="33" customFormat="1" ht="9.6" customHeight="1">
      <c r="A53" s="511"/>
      <c r="B53" s="111"/>
      <c r="C53" s="362"/>
      <c r="D53" s="111"/>
      <c r="E53" s="257"/>
      <c r="F53" s="257"/>
      <c r="G53" s="247"/>
      <c r="H53" s="257"/>
      <c r="I53" s="268"/>
      <c r="J53" s="252"/>
      <c r="K53" s="253"/>
      <c r="L53" s="252"/>
      <c r="M53" s="258"/>
      <c r="N53" s="259" t="str">
        <f>UPPER(IF(OR(M54="a",M54="as"),L45,IF(OR(M54="b",M54="bs"),L61,)))</f>
        <v/>
      </c>
      <c r="O53" s="264"/>
      <c r="P53" s="252"/>
      <c r="Q53" s="1120"/>
      <c r="R53" s="109"/>
      <c r="V53" s="274"/>
    </row>
    <row r="54" spans="1:22" s="33" customFormat="1" ht="9.6" customHeight="1">
      <c r="A54" s="511"/>
      <c r="B54" s="111"/>
      <c r="C54" s="362"/>
      <c r="D54" s="111"/>
      <c r="E54" s="257"/>
      <c r="F54" s="257"/>
      <c r="G54" s="247"/>
      <c r="H54" s="257"/>
      <c r="I54" s="268"/>
      <c r="J54" s="252"/>
      <c r="K54" s="253"/>
      <c r="L54" s="114" t="s">
        <v>151</v>
      </c>
      <c r="M54" s="120"/>
      <c r="N54" s="261" t="str">
        <f>UPPER(IF(OR(M54="a",M54="as"),L46,IF(OR(M54="b",M54="bs"),L62,)))</f>
        <v/>
      </c>
      <c r="O54" s="255"/>
      <c r="P54" s="252"/>
      <c r="Q54" s="1120"/>
      <c r="R54" s="109"/>
      <c r="V54" s="274"/>
    </row>
    <row r="55" spans="1:22" s="33" customFormat="1" ht="9.6" customHeight="1">
      <c r="A55" s="512">
        <v>13</v>
      </c>
      <c r="B55" s="101" t="str">
        <f>IF($D55="","",VLOOKUP($D55,'ž dvojice žrebna lista'!$A$7:$BO$38,48))</f>
        <v/>
      </c>
      <c r="C55" s="361" t="str">
        <f>IF($D55="","",VLOOKUP($D55,'ž dvojice žrebna lista'!$A$7:$BK$38,2))</f>
        <v/>
      </c>
      <c r="D55" s="102"/>
      <c r="E55" s="118" t="str">
        <f>UPPER(IF($D55="","",VLOOKUP($D55,'ž dvojice žrebna lista'!$A$7:$AV$38,3)))</f>
        <v/>
      </c>
      <c r="F55" s="118" t="str">
        <f>IF($D55="","",VLOOKUP($D55,'ž dvojice žrebna lista'!$A$7:$BK$38,4))</f>
        <v/>
      </c>
      <c r="G55" s="250"/>
      <c r="H55" s="118" t="str">
        <f>IF($D55="","",VLOOKUP($D55,'ž dvojice žrebna lista'!$A$7:$BK$38,5))</f>
        <v/>
      </c>
      <c r="I55" s="251"/>
      <c r="J55" s="252"/>
      <c r="K55" s="253"/>
      <c r="L55" s="252"/>
      <c r="M55" s="264"/>
      <c r="N55" s="252"/>
      <c r="O55" s="253"/>
      <c r="P55" s="252"/>
      <c r="Q55" s="1120"/>
      <c r="R55" s="109"/>
      <c r="V55" s="274"/>
    </row>
    <row r="56" spans="1:22" s="33" customFormat="1" ht="9.6" customHeight="1">
      <c r="A56" s="511"/>
      <c r="B56" s="254"/>
      <c r="C56" s="363" t="str">
        <f>IF($D55="","",VLOOKUP($D55,'ž dvojice žrebna lista'!$A$7:$BK$38,18))</f>
        <v/>
      </c>
      <c r="D56" s="268" t="str">
        <f>IF(D55="","",D55)</f>
        <v/>
      </c>
      <c r="E56" s="118" t="str">
        <f>UPPER(IF($D55="","",VLOOKUP($D55,'ž dvojice žrebna lista'!$A$7:$AV$38,19)))</f>
        <v/>
      </c>
      <c r="F56" s="118" t="str">
        <f>UPPER(IF($D55="","",VLOOKUP($D55,'ž dvojice žrebna lista'!$A$7:$AV$38,20)))</f>
        <v/>
      </c>
      <c r="G56" s="250"/>
      <c r="H56" s="118" t="str">
        <f>UPPER(IF($D55="","",VLOOKUP($D55,'ž dvojice žrebna lista'!$A$7:$AV$38,21)))</f>
        <v/>
      </c>
      <c r="I56" s="255"/>
      <c r="J56" s="256" t="str">
        <f>IF(I56="a",E55,IF(I56="b",E57,""))</f>
        <v/>
      </c>
      <c r="K56" s="253"/>
      <c r="L56" s="252"/>
      <c r="M56" s="264"/>
      <c r="N56" s="252"/>
      <c r="O56" s="253"/>
      <c r="P56" s="252"/>
      <c r="Q56" s="1120"/>
      <c r="R56" s="109"/>
      <c r="V56" s="274"/>
    </row>
    <row r="57" spans="1:22" s="33" customFormat="1" ht="9.6" customHeight="1">
      <c r="A57" s="511"/>
      <c r="B57" s="111"/>
      <c r="C57" s="362"/>
      <c r="D57" s="119"/>
      <c r="E57" s="257"/>
      <c r="F57" s="257"/>
      <c r="G57" s="247"/>
      <c r="H57" s="257"/>
      <c r="I57" s="258"/>
      <c r="J57" s="259" t="str">
        <f>UPPER(IF(OR(I58="a",I58="as"),E55,IF(OR(I58="b",I58="bs"),E59,)))</f>
        <v/>
      </c>
      <c r="K57" s="260"/>
      <c r="L57" s="252"/>
      <c r="M57" s="264"/>
      <c r="N57" s="252"/>
      <c r="O57" s="253"/>
      <c r="P57" s="252"/>
      <c r="Q57" s="1120"/>
      <c r="R57" s="109"/>
      <c r="V57" s="274"/>
    </row>
    <row r="58" spans="1:22" s="33" customFormat="1" ht="9.6" customHeight="1">
      <c r="A58" s="511"/>
      <c r="B58" s="111"/>
      <c r="C58" s="362"/>
      <c r="D58" s="119"/>
      <c r="E58" s="257"/>
      <c r="F58" s="257"/>
      <c r="G58" s="247"/>
      <c r="H58" s="114" t="s">
        <v>151</v>
      </c>
      <c r="I58" s="120"/>
      <c r="J58" s="261" t="str">
        <f>UPPER(IF(OR(I58="a",I58="as"),E56,IF(OR(I58="b",I58="bs"),E60,)))</f>
        <v/>
      </c>
      <c r="K58" s="262"/>
      <c r="L58" s="252"/>
      <c r="M58" s="264"/>
      <c r="N58" s="252"/>
      <c r="O58" s="253"/>
      <c r="P58" s="252"/>
      <c r="Q58" s="1120"/>
      <c r="R58" s="109"/>
      <c r="V58" s="274"/>
    </row>
    <row r="59" spans="1:22" s="33" customFormat="1" ht="9.6" customHeight="1">
      <c r="A59" s="511">
        <v>14</v>
      </c>
      <c r="B59" s="101" t="str">
        <f>IF($D59="","",VLOOKUP($D59,'ž dvojice žrebna lista'!$A$7:$BO$38,48))</f>
        <v/>
      </c>
      <c r="C59" s="361" t="str">
        <f>IF($D59="","",VLOOKUP($D59,'ž dvojice žrebna lista'!$A$7:$BK$38,2))</f>
        <v/>
      </c>
      <c r="D59" s="102"/>
      <c r="E59" s="118" t="str">
        <f>UPPER(IF($D59="","",VLOOKUP($D59,'ž dvojice žrebna lista'!$A$7:$AV$38,3)))</f>
        <v/>
      </c>
      <c r="F59" s="118" t="str">
        <f>IF($D59="","",VLOOKUP($D59,'ž dvojice žrebna lista'!$A$7:$BK$38,4))</f>
        <v/>
      </c>
      <c r="G59" s="250"/>
      <c r="H59" s="118" t="str">
        <f>IF($D59="","",VLOOKUP($D59,'ž dvojice žrebna lista'!$A$7:$BK$38,5))</f>
        <v/>
      </c>
      <c r="I59" s="263"/>
      <c r="J59" s="252"/>
      <c r="K59" s="264"/>
      <c r="L59" s="265"/>
      <c r="M59" s="269"/>
      <c r="N59" s="252"/>
      <c r="O59" s="253"/>
      <c r="P59" s="252"/>
      <c r="Q59" s="106"/>
      <c r="R59" s="109"/>
      <c r="V59" s="274"/>
    </row>
    <row r="60" spans="1:22" s="33" customFormat="1" ht="9.6" customHeight="1">
      <c r="A60" s="511"/>
      <c r="B60" s="254"/>
      <c r="C60" s="363" t="str">
        <f>IF($D59="","",VLOOKUP($D59,'ž dvojice žrebna lista'!$A$7:$BK$38,18))</f>
        <v/>
      </c>
      <c r="D60" s="268" t="str">
        <f>IF(D59="","",D59)</f>
        <v/>
      </c>
      <c r="E60" s="118" t="str">
        <f>UPPER(IF($D59="","",VLOOKUP($D59,'ž dvojice žrebna lista'!$A$7:$AV$38,19)))</f>
        <v/>
      </c>
      <c r="F60" s="118" t="str">
        <f>UPPER(IF($D59="","",VLOOKUP($D59,'ž dvojice žrebna lista'!$A$7:$AV$38,20)))</f>
        <v/>
      </c>
      <c r="G60" s="250"/>
      <c r="H60" s="118" t="str">
        <f>UPPER(IF($D59="","",VLOOKUP($D59,'ž dvojice žrebna lista'!$A$7:$AV$38,21)))</f>
        <v/>
      </c>
      <c r="I60" s="255"/>
      <c r="J60" s="252"/>
      <c r="K60" s="264"/>
      <c r="L60" s="266"/>
      <c r="M60" s="270"/>
      <c r="N60" s="252"/>
      <c r="O60" s="253"/>
      <c r="P60" s="252"/>
      <c r="Q60" s="106"/>
      <c r="R60" s="109"/>
      <c r="V60" s="274"/>
    </row>
    <row r="61" spans="1:22" s="33" customFormat="1" ht="9.6" customHeight="1">
      <c r="A61" s="511"/>
      <c r="B61" s="111"/>
      <c r="C61" s="362"/>
      <c r="D61" s="119"/>
      <c r="E61" s="257"/>
      <c r="F61" s="257"/>
      <c r="G61" s="247"/>
      <c r="H61" s="257"/>
      <c r="I61" s="268"/>
      <c r="J61" s="252"/>
      <c r="K61" s="258"/>
      <c r="L61" s="259" t="str">
        <f>UPPER(IF(OR(K62="a",K62="as"),J57,IF(OR(K62="b",K62="bs"),J65,)))</f>
        <v/>
      </c>
      <c r="M61" s="264"/>
      <c r="N61" s="252"/>
      <c r="O61" s="253"/>
      <c r="P61" s="1676" t="s">
        <v>356</v>
      </c>
      <c r="Q61" s="1676"/>
      <c r="R61" s="109"/>
      <c r="V61" s="274"/>
    </row>
    <row r="62" spans="1:22" s="33" customFormat="1" ht="9.6" customHeight="1">
      <c r="A62" s="511"/>
      <c r="B62" s="111"/>
      <c r="C62" s="362"/>
      <c r="D62" s="119"/>
      <c r="E62" s="257"/>
      <c r="F62" s="257"/>
      <c r="G62" s="247"/>
      <c r="H62" s="257"/>
      <c r="I62" s="268"/>
      <c r="J62" s="114" t="s">
        <v>151</v>
      </c>
      <c r="K62" s="120"/>
      <c r="L62" s="261" t="str">
        <f>UPPER(IF(OR(K62="a",K62="as"),J58,IF(OR(K62="b",K62="bs"),J66,)))</f>
        <v/>
      </c>
      <c r="M62" s="255"/>
      <c r="N62" s="252"/>
      <c r="O62" s="253"/>
      <c r="P62" s="1676"/>
      <c r="Q62" s="1676"/>
      <c r="R62" s="109"/>
      <c r="V62" s="274"/>
    </row>
    <row r="63" spans="1:22" s="33" customFormat="1" ht="9.6" customHeight="1">
      <c r="A63" s="512">
        <v>15</v>
      </c>
      <c r="B63" s="101" t="str">
        <f>IF($D63="","",VLOOKUP($D63,'ž dvojice žrebna lista'!$A$7:$BO$38,48))</f>
        <v/>
      </c>
      <c r="C63" s="361"/>
      <c r="D63" s="1591"/>
      <c r="E63" s="118" t="s">
        <v>489</v>
      </c>
      <c r="F63" s="118"/>
      <c r="G63" s="250"/>
      <c r="H63" s="118"/>
      <c r="I63" s="251"/>
      <c r="J63" s="252"/>
      <c r="K63" s="264"/>
      <c r="L63" s="252"/>
      <c r="M63" s="253"/>
      <c r="N63" s="265"/>
      <c r="O63" s="253"/>
      <c r="P63" s="1128" t="s">
        <v>347</v>
      </c>
      <c r="Q63" s="874">
        <v>1</v>
      </c>
      <c r="R63" s="109"/>
      <c r="V63" s="274"/>
    </row>
    <row r="64" spans="1:22" s="33" customFormat="1" ht="9.6" customHeight="1">
      <c r="A64" s="511"/>
      <c r="B64" s="254"/>
      <c r="C64" s="363" t="str">
        <f>IF($D63="","",VLOOKUP($D63,'ž dvojice žrebna lista'!$A$7:$BK$38,18))</f>
        <v/>
      </c>
      <c r="D64" s="268"/>
      <c r="E64" s="118"/>
      <c r="F64" s="118"/>
      <c r="G64" s="250"/>
      <c r="H64" s="118"/>
      <c r="I64" s="255"/>
      <c r="J64" s="256" t="str">
        <f>IF(I64="a",E63,IF(I64="b",E65,""))</f>
        <v/>
      </c>
      <c r="K64" s="264"/>
      <c r="L64" s="252"/>
      <c r="M64" s="253"/>
      <c r="N64" s="252"/>
      <c r="O64" s="253"/>
      <c r="P64" s="840" t="s">
        <v>201</v>
      </c>
      <c r="Q64" s="1611">
        <v>480</v>
      </c>
      <c r="R64" s="109"/>
      <c r="V64" s="274"/>
    </row>
    <row r="65" spans="1:22" s="33" customFormat="1" ht="9.6" customHeight="1">
      <c r="A65" s="511"/>
      <c r="B65" s="111"/>
      <c r="C65" s="362"/>
      <c r="D65" s="111"/>
      <c r="E65" s="275"/>
      <c r="F65" s="275"/>
      <c r="G65" s="276"/>
      <c r="H65" s="275"/>
      <c r="I65" s="258"/>
      <c r="J65" s="259" t="str">
        <f>UPPER(IF(OR(I66="a",I66="as"),E63,IF(OR(I66="b",I66="bs"),E67,)))</f>
        <v/>
      </c>
      <c r="K65" s="269"/>
      <c r="L65" s="252"/>
      <c r="M65" s="253"/>
      <c r="N65" s="252"/>
      <c r="O65" s="253"/>
      <c r="P65" s="620" t="s">
        <v>202</v>
      </c>
      <c r="Q65" s="1612">
        <v>360</v>
      </c>
      <c r="R65" s="109"/>
      <c r="V65" s="274"/>
    </row>
    <row r="66" spans="1:22" s="33" customFormat="1" ht="9.6" customHeight="1">
      <c r="A66" s="511"/>
      <c r="B66" s="111"/>
      <c r="C66" s="362"/>
      <c r="D66" s="111"/>
      <c r="E66" s="252"/>
      <c r="F66" s="252"/>
      <c r="G66" s="247"/>
      <c r="H66" s="114" t="s">
        <v>151</v>
      </c>
      <c r="I66" s="120" t="s">
        <v>490</v>
      </c>
      <c r="J66" s="261" t="str">
        <f>UPPER(IF(OR(I66="a",I66="as"),E64,IF(OR(I66="b",I66="bs"),E68,)))</f>
        <v/>
      </c>
      <c r="K66" s="255"/>
      <c r="L66" s="252"/>
      <c r="M66" s="253"/>
      <c r="N66" s="252"/>
      <c r="O66" s="253"/>
      <c r="P66" s="620" t="s">
        <v>344</v>
      </c>
      <c r="Q66" s="1612">
        <v>240</v>
      </c>
      <c r="R66" s="109"/>
      <c r="V66" s="274"/>
    </row>
    <row r="67" spans="1:22" s="33" customFormat="1" ht="9.6" customHeight="1">
      <c r="A67" s="513">
        <v>16</v>
      </c>
      <c r="B67" s="1583" t="str">
        <f>IF($D67="","",VLOOKUP($D67,'ž dvojice žrebna lista'!$A$7:$BO$38,48))</f>
        <v/>
      </c>
      <c r="C67" s="1583" t="str">
        <f>IF($D67="","",VLOOKUP($D67,'ž dvojice žrebna lista'!$A$7:$BK$38,2))</f>
        <v/>
      </c>
      <c r="D67" s="1585"/>
      <c r="E67" s="1583" t="str">
        <f>UPPER(IF($D67="","",VLOOKUP($D67,'ž dvojice žrebna lista'!$A$7:$AV$38,3)))</f>
        <v/>
      </c>
      <c r="F67" s="1583" t="str">
        <f>IF($D67="","",VLOOKUP($D67,'ž dvojice žrebna lista'!$A$7:$BK$38,4))</f>
        <v/>
      </c>
      <c r="G67" s="250"/>
      <c r="H67" s="1583" t="str">
        <f>IF($D67="","",VLOOKUP($D67,'ž dvojice žrebna lista'!$A$7:$BK$38,5))</f>
        <v/>
      </c>
      <c r="I67" s="1613"/>
      <c r="J67" s="252"/>
      <c r="K67" s="253"/>
      <c r="L67" s="265"/>
      <c r="M67" s="260"/>
      <c r="N67" s="252"/>
      <c r="O67" s="253"/>
      <c r="P67" s="620" t="s">
        <v>343</v>
      </c>
      <c r="Q67" s="1612">
        <v>120</v>
      </c>
      <c r="R67" s="109"/>
      <c r="V67" s="274"/>
    </row>
    <row r="68" spans="1:22" s="33" customFormat="1" ht="9.6" customHeight="1">
      <c r="A68" s="511"/>
      <c r="B68" s="1614"/>
      <c r="C68" s="1602" t="str">
        <f>IF($D68="","",VLOOKUP($D68,'ž dvojice žrebna lista'!$A$7:$BK$38,18))</f>
        <v/>
      </c>
      <c r="D68" s="1589" t="str">
        <f>IF(D67="","",D67)</f>
        <v/>
      </c>
      <c r="E68" s="1583" t="str">
        <f>UPPER(IF($D67="","",VLOOKUP($D67,'ž dvojice žrebna lista'!$A$7:$AV$38,19)))</f>
        <v/>
      </c>
      <c r="F68" s="1583" t="str">
        <f>UPPER(IF($D67="","",VLOOKUP($D67,'ž dvojice žrebna lista'!$A$7:$AV$38,20)))</f>
        <v/>
      </c>
      <c r="G68" s="250"/>
      <c r="H68" s="1583" t="str">
        <f>UPPER(IF($D67="","",VLOOKUP($D67,'ž dvojice žrebna lista'!$A$7:$AV$38,21)))</f>
        <v/>
      </c>
      <c r="I68" s="1590"/>
      <c r="J68" s="252"/>
      <c r="K68" s="253"/>
      <c r="L68" s="266"/>
      <c r="M68" s="267"/>
      <c r="N68" s="252"/>
      <c r="O68" s="253"/>
      <c r="P68" s="620" t="s">
        <v>342</v>
      </c>
      <c r="Q68" s="1612">
        <v>60</v>
      </c>
      <c r="R68" s="109"/>
      <c r="V68" s="274"/>
    </row>
    <row r="69" spans="1:22" s="33" customFormat="1" ht="9" customHeight="1">
      <c r="A69" s="277"/>
      <c r="B69" s="278"/>
      <c r="C69" s="278"/>
      <c r="D69" s="279"/>
      <c r="E69" s="280"/>
      <c r="F69" s="280"/>
      <c r="G69" s="98"/>
      <c r="H69" s="280"/>
      <c r="I69" s="281"/>
      <c r="J69" s="107"/>
      <c r="K69" s="108"/>
      <c r="L69" s="107"/>
      <c r="M69" s="108"/>
      <c r="N69" s="107"/>
      <c r="O69" s="108"/>
      <c r="P69" s="911" t="s">
        <v>491</v>
      </c>
      <c r="Q69" s="1615" t="s">
        <v>492</v>
      </c>
      <c r="R69" s="109"/>
      <c r="V69" s="274"/>
    </row>
    <row r="70" spans="1:22" s="2" customFormat="1" ht="6" customHeight="1">
      <c r="A70" s="277"/>
      <c r="B70" s="278"/>
      <c r="C70" s="278"/>
      <c r="D70" s="279"/>
      <c r="E70" s="280"/>
      <c r="F70" s="280"/>
      <c r="G70" s="282"/>
      <c r="H70" s="280"/>
      <c r="I70" s="281"/>
      <c r="J70" s="107"/>
      <c r="K70" s="108"/>
      <c r="L70" s="129"/>
      <c r="M70" s="130"/>
      <c r="N70" s="129"/>
      <c r="O70" s="130"/>
      <c r="P70" s="129"/>
      <c r="Q70" s="130"/>
      <c r="R70" s="131"/>
      <c r="V70" s="54"/>
    </row>
    <row r="71" spans="1:22" s="15" customFormat="1" ht="10.5" customHeight="1">
      <c r="A71" s="453" t="s">
        <v>88</v>
      </c>
      <c r="B71" s="454"/>
      <c r="C71" s="455"/>
      <c r="D71" s="456" t="s">
        <v>2</v>
      </c>
      <c r="E71" s="457" t="s">
        <v>101</v>
      </c>
      <c r="F71" s="457"/>
      <c r="G71" s="457"/>
      <c r="H71" s="459" t="s">
        <v>177</v>
      </c>
      <c r="I71" s="456" t="s">
        <v>2</v>
      </c>
      <c r="J71" s="457" t="s">
        <v>175</v>
      </c>
      <c r="K71" s="460"/>
      <c r="L71" s="461" t="s">
        <v>90</v>
      </c>
      <c r="M71" s="460"/>
      <c r="N71" s="1616" t="s">
        <v>92</v>
      </c>
      <c r="O71" s="1677"/>
      <c r="P71" s="1703"/>
      <c r="Q71" s="1703"/>
      <c r="R71" s="1703"/>
      <c r="S71" s="1678"/>
      <c r="V71" s="274"/>
    </row>
    <row r="72" spans="1:22" s="15" customFormat="1" ht="9" customHeight="1">
      <c r="A72" s="464" t="s">
        <v>68</v>
      </c>
      <c r="B72" s="465"/>
      <c r="C72" s="466"/>
      <c r="D72" s="1617" t="s">
        <v>3</v>
      </c>
      <c r="E72" s="468" t="str">
        <f>IF(C7&gt;0,IF(D7=1,E7,""))</f>
        <v/>
      </c>
      <c r="F72" s="465"/>
      <c r="G72" s="465"/>
      <c r="H72" s="820" t="str">
        <f>IF(E72="","",'ž dvojice žrebna lista'!AR8)</f>
        <v/>
      </c>
      <c r="I72" s="475" t="s">
        <v>3</v>
      </c>
      <c r="J72" s="465"/>
      <c r="K72" s="470"/>
      <c r="L72" s="465"/>
      <c r="M72" s="1618"/>
      <c r="N72" s="472" t="s">
        <v>493</v>
      </c>
      <c r="O72" s="473"/>
      <c r="P72" s="473"/>
      <c r="Q72" s="1619"/>
      <c r="R72" s="1620"/>
      <c r="S72" s="1621"/>
      <c r="V72" s="274"/>
    </row>
    <row r="73" spans="1:22" s="15" customFormat="1" ht="9" customHeight="1">
      <c r="A73" s="1679"/>
      <c r="B73" s="1680"/>
      <c r="C73" s="1681"/>
      <c r="D73" s="467"/>
      <c r="E73" s="468" t="str">
        <f>IF(C7&gt;0,IF(D7=1,E8,""))</f>
        <v/>
      </c>
      <c r="F73" s="465"/>
      <c r="G73" s="465"/>
      <c r="H73" s="474"/>
      <c r="I73" s="475" t="s">
        <v>4</v>
      </c>
      <c r="J73" s="465"/>
      <c r="K73" s="470"/>
      <c r="L73" s="465"/>
      <c r="M73" s="1618"/>
      <c r="N73" s="1697"/>
      <c r="O73" s="1698"/>
      <c r="P73" s="1698"/>
      <c r="Q73" s="1698"/>
      <c r="R73" s="1698"/>
      <c r="S73" s="1699"/>
      <c r="V73" s="274"/>
    </row>
    <row r="74" spans="1:22" s="15" customFormat="1" ht="9" customHeight="1">
      <c r="A74" s="480"/>
      <c r="B74" s="481"/>
      <c r="C74" s="482"/>
      <c r="D74" s="1617" t="s">
        <v>4</v>
      </c>
      <c r="E74" s="468" t="str">
        <f>IF(C146&gt;0,IF(D146=2,E146,""))</f>
        <v/>
      </c>
      <c r="F74" s="465"/>
      <c r="G74" s="465"/>
      <c r="H74" s="820" t="str">
        <f>IF(E74="","",'ž dvojice žrebna lista'!AR9)</f>
        <v/>
      </c>
      <c r="I74" s="475" t="s">
        <v>5</v>
      </c>
      <c r="J74" s="465"/>
      <c r="K74" s="470"/>
      <c r="L74" s="465"/>
      <c r="M74" s="1618"/>
      <c r="N74" s="472" t="s">
        <v>105</v>
      </c>
      <c r="O74" s="473"/>
      <c r="P74" s="473"/>
      <c r="Q74" s="1619"/>
      <c r="R74" s="1620"/>
      <c r="S74" s="1621"/>
      <c r="V74" s="274"/>
    </row>
    <row r="75" spans="1:22" s="15" customFormat="1" ht="9" customHeight="1">
      <c r="A75" s="483"/>
      <c r="B75" s="484"/>
      <c r="C75" s="466"/>
      <c r="D75" s="467"/>
      <c r="E75" s="468" t="str">
        <f>IF(C146&gt;0,IF(D146=2,E147,""))</f>
        <v/>
      </c>
      <c r="F75" s="465"/>
      <c r="G75" s="465"/>
      <c r="H75" s="474"/>
      <c r="I75" s="475" t="s">
        <v>6</v>
      </c>
      <c r="J75" s="465"/>
      <c r="K75" s="470"/>
      <c r="L75" s="465"/>
      <c r="M75" s="1618"/>
      <c r="N75" s="464"/>
      <c r="O75" s="1618"/>
      <c r="P75" s="498"/>
      <c r="Q75" s="1618"/>
      <c r="R75" s="630"/>
      <c r="S75" s="1622"/>
      <c r="V75" s="274"/>
    </row>
    <row r="76" spans="1:22" s="15" customFormat="1" ht="9" customHeight="1">
      <c r="A76" s="485"/>
      <c r="B76" s="486"/>
      <c r="C76" s="487"/>
      <c r="D76" s="1617" t="s">
        <v>5</v>
      </c>
      <c r="E76" s="468" t="str">
        <f>IF(AND(C39&gt;0,D39=3),E39,IF(AND(C114&gt;0,D114=3),E114,""))</f>
        <v/>
      </c>
      <c r="F76" s="465"/>
      <c r="G76" s="465"/>
      <c r="H76" s="820" t="str">
        <f>IF(E76="","",'ž dvojice žrebna lista'!AR10)</f>
        <v/>
      </c>
      <c r="I76" s="475" t="s">
        <v>7</v>
      </c>
      <c r="J76" s="465"/>
      <c r="K76" s="470"/>
      <c r="L76" s="465"/>
      <c r="M76" s="1618"/>
      <c r="N76" s="490"/>
      <c r="O76" s="477"/>
      <c r="P76" s="478"/>
      <c r="Q76" s="477"/>
      <c r="R76" s="1623"/>
      <c r="S76" s="1624"/>
      <c r="V76" s="274"/>
    </row>
    <row r="77" spans="1:22" s="15" customFormat="1" ht="9" customHeight="1">
      <c r="A77" s="464"/>
      <c r="B77" s="465"/>
      <c r="C77" s="466"/>
      <c r="D77" s="467"/>
      <c r="E77" s="468" t="str">
        <f>IF(AND(C39&gt;0,D39=3),E40,IF(AND(C115&gt;0,D115=3),E115,""))</f>
        <v/>
      </c>
      <c r="F77" s="465"/>
      <c r="G77" s="465"/>
      <c r="H77" s="474"/>
      <c r="I77" s="475" t="s">
        <v>8</v>
      </c>
      <c r="J77" s="465"/>
      <c r="K77" s="470"/>
      <c r="L77" s="465"/>
      <c r="M77" s="1618"/>
      <c r="N77" s="1625" t="s">
        <v>122</v>
      </c>
      <c r="O77" s="1618"/>
      <c r="P77" s="498"/>
      <c r="Q77" s="1618"/>
      <c r="R77" s="630"/>
      <c r="S77" s="1622"/>
      <c r="V77" s="274"/>
    </row>
    <row r="78" spans="1:22" s="15" customFormat="1" ht="9" customHeight="1">
      <c r="A78" s="464"/>
      <c r="B78" s="465"/>
      <c r="C78" s="488"/>
      <c r="D78" s="1617" t="s">
        <v>6</v>
      </c>
      <c r="E78" s="468" t="str">
        <f>IF(AND(C39&gt;0,D39=4),E39,IF(AND(C114&gt;0,D114=4),E114,""))</f>
        <v/>
      </c>
      <c r="F78" s="465"/>
      <c r="G78" s="465"/>
      <c r="H78" s="820" t="str">
        <f>IF(E78="","",'ž dvojice žrebna lista'!AR11)</f>
        <v/>
      </c>
      <c r="I78" s="475" t="s">
        <v>9</v>
      </c>
      <c r="J78" s="465"/>
      <c r="K78" s="470"/>
      <c r="L78" s="465"/>
      <c r="M78" s="1618"/>
      <c r="N78" s="464" t="s">
        <v>83</v>
      </c>
      <c r="O78" s="1618"/>
      <c r="P78" s="1700">
        <f>'vnos podatkov'!$B$10</f>
        <v>0</v>
      </c>
      <c r="Q78" s="1700"/>
      <c r="R78" s="1701">
        <f>'vnos podatkov'!$B$10</f>
        <v>0</v>
      </c>
      <c r="S78" s="1702"/>
      <c r="V78" s="274"/>
    </row>
    <row r="79" spans="1:22" s="15" customFormat="1" ht="9" customHeight="1">
      <c r="A79" s="490"/>
      <c r="B79" s="478"/>
      <c r="C79" s="491"/>
      <c r="D79" s="492"/>
      <c r="E79" s="476" t="str">
        <f>IF(AND(C39&gt;0,D39=4),E40,IF(AND(C114&gt;0,D114=4),E115,""))</f>
        <v/>
      </c>
      <c r="F79" s="478"/>
      <c r="G79" s="478"/>
      <c r="H79" s="493"/>
      <c r="I79" s="494" t="s">
        <v>10</v>
      </c>
      <c r="J79" s="478"/>
      <c r="K79" s="477"/>
      <c r="L79" s="478"/>
      <c r="M79" s="477"/>
      <c r="N79" s="490" t="s">
        <v>69</v>
      </c>
      <c r="O79" s="477"/>
      <c r="P79" s="1668">
        <f>'vnos podatkov'!$E$10</f>
        <v>0</v>
      </c>
      <c r="Q79" s="1668">
        <f>'vnos podatkov'!$E$10</f>
        <v>0</v>
      </c>
      <c r="R79" s="1698">
        <f>'vnos podatkov'!$E$10</f>
        <v>0</v>
      </c>
      <c r="S79" s="1699">
        <f>'vnos podatkov'!$E$10</f>
        <v>0</v>
      </c>
      <c r="V79" s="274"/>
    </row>
    <row r="80" spans="1:22" ht="21.75" customHeight="1">
      <c r="A80" s="148">
        <f>'vnos podatkov'!$A$6</f>
        <v>0</v>
      </c>
      <c r="B80" s="242"/>
      <c r="C80" s="90"/>
      <c r="D80" s="90"/>
      <c r="E80" s="90"/>
      <c r="F80" s="90"/>
      <c r="G80" s="90"/>
      <c r="H80" s="90"/>
      <c r="I80" s="243"/>
      <c r="J80" s="283" t="s">
        <v>391</v>
      </c>
      <c r="K80" s="243"/>
      <c r="L80" s="163"/>
      <c r="M80" s="243"/>
      <c r="N80" s="243"/>
      <c r="O80" s="243"/>
      <c r="P80" s="90"/>
      <c r="Q80" s="243"/>
      <c r="R80" s="90"/>
      <c r="S80" s="90"/>
    </row>
    <row r="81" spans="1:19">
      <c r="A81" s="941">
        <f>'vnos podatkov'!$A$8</f>
        <v>0</v>
      </c>
      <c r="B81" s="53">
        <f>'vnos podatkov'!$B$8</f>
        <v>0</v>
      </c>
      <c r="C81" s="895">
        <f>'vnos podatkov'!$C$8</f>
        <v>0</v>
      </c>
      <c r="D81" s="162"/>
      <c r="E81" s="64"/>
      <c r="F81" s="244"/>
      <c r="G81" s="64"/>
      <c r="H81" s="64"/>
      <c r="I81" s="89"/>
      <c r="J81" s="284" t="s">
        <v>171</v>
      </c>
      <c r="K81" s="163"/>
      <c r="L81" s="163"/>
      <c r="N81" s="64"/>
      <c r="O81" s="89"/>
      <c r="P81" s="64"/>
      <c r="R81" s="64"/>
      <c r="S81" s="64"/>
    </row>
    <row r="82" spans="1:19" ht="11.25" customHeight="1">
      <c r="A82" s="42" t="s">
        <v>388</v>
      </c>
      <c r="B82" s="189"/>
      <c r="C82" s="189"/>
      <c r="D82" s="42" t="s">
        <v>68</v>
      </c>
      <c r="E82" s="189"/>
      <c r="F82" s="1666" t="s">
        <v>76</v>
      </c>
      <c r="G82" s="1693"/>
      <c r="H82" s="1693"/>
      <c r="I82" s="245"/>
      <c r="J82" s="42" t="s">
        <v>123</v>
      </c>
      <c r="K82" s="42"/>
      <c r="L82" s="41" t="s">
        <v>83</v>
      </c>
      <c r="M82" s="245"/>
      <c r="N82" s="153" t="s">
        <v>503</v>
      </c>
      <c r="O82" s="245"/>
      <c r="P82" s="1710" t="s">
        <v>69</v>
      </c>
      <c r="Q82" s="1693"/>
      <c r="R82" s="1693"/>
      <c r="S82" s="1693"/>
    </row>
    <row r="83" spans="1:19" ht="11.25" customHeight="1" thickBot="1">
      <c r="A83" s="1396">
        <f>'vnos podatkov'!$D$8</f>
        <v>0</v>
      </c>
      <c r="B83" s="1382"/>
      <c r="C83" s="1382"/>
      <c r="D83" s="1716">
        <f>'vnos podatkov'!$A$10</f>
        <v>0</v>
      </c>
      <c r="E83" s="1696">
        <f>'vnos podatkov'!$A$10</f>
        <v>0</v>
      </c>
      <c r="F83" s="1682">
        <f>'vnos podatkov'!$C$10</f>
        <v>0</v>
      </c>
      <c r="G83" s="1694">
        <f>'vnos podatkov'!$C$10</f>
        <v>0</v>
      </c>
      <c r="H83" s="1694">
        <f>'vnos podatkov'!$C$10</f>
        <v>0</v>
      </c>
      <c r="I83" s="1384"/>
      <c r="J83" s="1377" t="s">
        <v>3</v>
      </c>
      <c r="K83" s="1376"/>
      <c r="L83" s="1386">
        <f>'vnos podatkov'!$B$10</f>
        <v>0</v>
      </c>
      <c r="M83" s="1384"/>
      <c r="N83" s="1428">
        <f>COUNTIF(C86:C226,"&gt;0")/2</f>
        <v>0</v>
      </c>
      <c r="O83" s="1384"/>
      <c r="P83" s="1713">
        <f>'vnos podatkov'!$E$10</f>
        <v>0</v>
      </c>
      <c r="Q83" s="1694">
        <f>'vnos podatkov'!$E$10</f>
        <v>0</v>
      </c>
      <c r="R83" s="1694">
        <f>'vnos podatkov'!$E$10</f>
        <v>0</v>
      </c>
      <c r="S83" s="1694">
        <f>'vnos podatkov'!$E$10</f>
        <v>0</v>
      </c>
    </row>
    <row r="84" spans="1:19" ht="9.75" customHeight="1">
      <c r="A84" s="505"/>
      <c r="B84" s="506" t="s">
        <v>84</v>
      </c>
      <c r="C84" s="506" t="s">
        <v>126</v>
      </c>
      <c r="D84" s="506" t="s">
        <v>415</v>
      </c>
      <c r="E84" s="507" t="s">
        <v>71</v>
      </c>
      <c r="F84" s="507" t="s">
        <v>72</v>
      </c>
      <c r="G84" s="507"/>
      <c r="H84" s="507" t="s">
        <v>76</v>
      </c>
      <c r="I84" s="507"/>
      <c r="J84" s="506" t="s">
        <v>134</v>
      </c>
      <c r="K84" s="508"/>
      <c r="L84" s="506" t="s">
        <v>98</v>
      </c>
      <c r="M84" s="508"/>
      <c r="N84" s="506" t="s">
        <v>85</v>
      </c>
      <c r="O84" s="508"/>
      <c r="P84" s="506" t="s">
        <v>86</v>
      </c>
      <c r="Q84" s="468" t="s">
        <v>416</v>
      </c>
    </row>
    <row r="85" spans="1:19" ht="3.75" customHeight="1">
      <c r="A85" s="541"/>
      <c r="B85" s="56"/>
      <c r="C85" s="56"/>
      <c r="D85" s="56"/>
      <c r="E85" s="246"/>
      <c r="F85" s="246"/>
      <c r="G85" s="247"/>
      <c r="H85" s="246"/>
      <c r="I85" s="248"/>
      <c r="J85" s="56"/>
      <c r="K85" s="248"/>
      <c r="L85" s="56"/>
      <c r="M85" s="248"/>
      <c r="N85" s="56"/>
      <c r="O85" s="248"/>
      <c r="P85" s="56"/>
      <c r="Q85" s="249"/>
    </row>
    <row r="86" spans="1:19" ht="10.5" customHeight="1">
      <c r="A86" s="510">
        <v>17</v>
      </c>
      <c r="B86" s="118" t="str">
        <f>IF($D86="","",VLOOKUP($D86,'ž dvojice žrebna lista'!$A$7:$BO$38,48))</f>
        <v/>
      </c>
      <c r="C86" s="1584" t="str">
        <f>IF($D86="","",VLOOKUP($D86,'ž dvojice žrebna lista'!$A$7:$BK$38,2))</f>
        <v/>
      </c>
      <c r="D86" s="1585"/>
      <c r="E86" s="1583" t="str">
        <f>UPPER(IF($D86="","",VLOOKUP($D86,'ž dvojice žrebna lista'!$A$7:$AV$38,3)))</f>
        <v/>
      </c>
      <c r="F86" s="1583" t="str">
        <f>IF($D86="","",VLOOKUP($D86,'ž dvojice žrebna lista'!$A$7:$BK$38,4))</f>
        <v/>
      </c>
      <c r="G86" s="250"/>
      <c r="H86" s="1583" t="str">
        <f>IF($D86="","",VLOOKUP($D86,'ž dvojice žrebna lista'!$A$7:$BK$38,5))</f>
        <v/>
      </c>
      <c r="I86" s="1586"/>
      <c r="J86" s="252"/>
      <c r="K86" s="253"/>
      <c r="L86" s="252"/>
      <c r="M86" s="253"/>
      <c r="N86" s="252"/>
      <c r="O86" s="253"/>
      <c r="P86" s="252"/>
      <c r="Q86" s="106"/>
    </row>
    <row r="87" spans="1:19" ht="9" customHeight="1">
      <c r="A87" s="511"/>
      <c r="B87" s="293"/>
      <c r="C87" s="1588" t="str">
        <f>IF($D86="","",VLOOKUP($D86,'ž dvojice žrebna lista'!$A$7:$BK$38,18))</f>
        <v/>
      </c>
      <c r="D87" s="1589" t="str">
        <f>IF(D86="","",D86)</f>
        <v/>
      </c>
      <c r="E87" s="1583" t="str">
        <f>UPPER(IF($D86="","",VLOOKUP($D86,'ž dvojice žrebna lista'!$A$7:$AV$38,19)))</f>
        <v/>
      </c>
      <c r="F87" s="1583" t="str">
        <f>UPPER(IF($D86="","",VLOOKUP($D86,'ž dvojice žrebna lista'!$A$7:$AV$38,20)))</f>
        <v/>
      </c>
      <c r="G87" s="250"/>
      <c r="H87" s="1583" t="str">
        <f>UPPER(IF($D86="","",VLOOKUP($D86,'ž dvojice žrebna lista'!$A$7:$AV$38,21)))</f>
        <v/>
      </c>
      <c r="I87" s="1590"/>
      <c r="J87" s="256" t="str">
        <f>IF(I87="a",E86,IF(I87="b",E88,""))</f>
        <v/>
      </c>
      <c r="K87" s="253"/>
      <c r="L87" s="252"/>
      <c r="M87" s="253"/>
      <c r="N87" s="252"/>
      <c r="O87" s="253"/>
      <c r="P87" s="252"/>
      <c r="Q87" s="106"/>
    </row>
    <row r="88" spans="1:19" ht="9" customHeight="1">
      <c r="A88" s="511"/>
      <c r="B88" s="111"/>
      <c r="C88" s="362"/>
      <c r="D88" s="111"/>
      <c r="E88" s="257"/>
      <c r="F88" s="257"/>
      <c r="G88" s="247"/>
      <c r="H88" s="257"/>
      <c r="I88" s="258"/>
      <c r="J88" s="259" t="str">
        <f>UPPER(IF(OR(I89="a",I89="as"),E86,IF(OR(I89="b",I89="bs"),E90,)))</f>
        <v/>
      </c>
      <c r="K88" s="260"/>
      <c r="L88" s="252"/>
      <c r="M88" s="253"/>
      <c r="N88" s="252"/>
      <c r="O88" s="253"/>
      <c r="P88" s="252"/>
      <c r="Q88" s="106"/>
    </row>
    <row r="89" spans="1:19" ht="9" customHeight="1">
      <c r="A89" s="511"/>
      <c r="B89" s="111"/>
      <c r="C89" s="362"/>
      <c r="D89" s="111"/>
      <c r="E89" s="257"/>
      <c r="F89" s="257"/>
      <c r="G89" s="247"/>
      <c r="H89" s="114" t="s">
        <v>151</v>
      </c>
      <c r="I89" s="120" t="s">
        <v>487</v>
      </c>
      <c r="J89" s="261" t="str">
        <f>UPPER(IF(OR(I89="a",I89="as"),E87,IF(OR(I89="b",I89="bs"),E91,)))</f>
        <v/>
      </c>
      <c r="K89" s="262"/>
      <c r="L89" s="252"/>
      <c r="M89" s="253"/>
      <c r="N89" s="252"/>
      <c r="O89" s="1704" t="s">
        <v>488</v>
      </c>
      <c r="P89" s="1701"/>
      <c r="Q89" s="1701"/>
    </row>
    <row r="90" spans="1:19" ht="9" customHeight="1">
      <c r="A90" s="511">
        <v>18</v>
      </c>
      <c r="B90" s="101" t="str">
        <f>IF($D90="","",VLOOKUP($D90,'ž dvojice žrebna lista'!$A$7:$BO$38,48))</f>
        <v/>
      </c>
      <c r="C90" s="361"/>
      <c r="D90" s="1591"/>
      <c r="E90" s="118" t="s">
        <v>489</v>
      </c>
      <c r="F90" s="118"/>
      <c r="G90" s="250"/>
      <c r="H90" s="118" t="str">
        <f>IF($D90="","",VLOOKUP($D90,'ž dvojice žrebna lista'!$A$7:$BK$38,5))</f>
        <v/>
      </c>
      <c r="I90" s="263"/>
      <c r="J90" s="252"/>
      <c r="K90" s="264"/>
      <c r="L90" s="265"/>
      <c r="M90" s="260"/>
      <c r="N90" s="252"/>
      <c r="O90" s="1701"/>
      <c r="P90" s="1701"/>
      <c r="Q90" s="1701"/>
      <c r="R90" s="109"/>
      <c r="S90" s="33"/>
    </row>
    <row r="91" spans="1:19" ht="9" customHeight="1">
      <c r="A91" s="511"/>
      <c r="B91" s="254"/>
      <c r="C91" s="363"/>
      <c r="D91" s="268"/>
      <c r="E91" s="118"/>
      <c r="F91" s="118"/>
      <c r="G91" s="250"/>
      <c r="H91" s="118"/>
      <c r="I91" s="255"/>
      <c r="J91" s="252"/>
      <c r="K91" s="264"/>
      <c r="L91" s="266"/>
      <c r="M91" s="267"/>
      <c r="N91" s="252"/>
      <c r="R91" s="109"/>
      <c r="S91" s="33"/>
    </row>
    <row r="92" spans="1:19" ht="9" customHeight="1">
      <c r="A92" s="511"/>
      <c r="B92" s="111"/>
      <c r="C92" s="362"/>
      <c r="D92" s="119"/>
      <c r="E92" s="257"/>
      <c r="F92" s="257"/>
      <c r="G92" s="247"/>
      <c r="H92" s="257"/>
      <c r="I92" s="268"/>
      <c r="J92" s="252"/>
      <c r="K92" s="258"/>
      <c r="L92" s="259" t="str">
        <f>UPPER(IF(OR(K93="a",K93="as"),J88,IF(OR(K93="b",K93="bs"),J96,)))</f>
        <v/>
      </c>
      <c r="M92" s="253"/>
      <c r="N92" s="252"/>
      <c r="O92" s="1705" t="str">
        <f>$P$37</f>
        <v/>
      </c>
      <c r="P92" s="1705"/>
      <c r="Q92" s="106"/>
      <c r="R92" s="109"/>
      <c r="S92" s="33"/>
    </row>
    <row r="93" spans="1:19" ht="9" customHeight="1">
      <c r="A93" s="511"/>
      <c r="B93" s="111"/>
      <c r="C93" s="362"/>
      <c r="D93" s="119"/>
      <c r="E93" s="257"/>
      <c r="F93" s="257"/>
      <c r="G93" s="247"/>
      <c r="H93" s="257"/>
      <c r="I93" s="268"/>
      <c r="J93" s="114" t="s">
        <v>151</v>
      </c>
      <c r="K93" s="120"/>
      <c r="L93" s="261" t="str">
        <f>UPPER(IF(OR(K93="a",K93="as"),J89,IF(OR(K93="b",K93="bs"),J97,)))</f>
        <v/>
      </c>
      <c r="M93" s="262"/>
      <c r="N93" s="252"/>
      <c r="O93" s="1706" t="str">
        <f>$P$38</f>
        <v/>
      </c>
      <c r="P93" s="1706"/>
      <c r="Q93" s="106"/>
      <c r="R93" s="109"/>
      <c r="S93" s="33"/>
    </row>
    <row r="94" spans="1:19" ht="9" customHeight="1">
      <c r="A94" s="512">
        <v>19</v>
      </c>
      <c r="B94" s="101" t="str">
        <f>IF($D94="","",VLOOKUP($D94,'ž dvojice žrebna lista'!$A$7:$BO$38,48))</f>
        <v/>
      </c>
      <c r="C94" s="361" t="str">
        <f>IF($D94="","",VLOOKUP($D94,'ž dvojice žrebna lista'!$A$7:$BK$38,2))</f>
        <v/>
      </c>
      <c r="D94" s="102"/>
      <c r="E94" s="118" t="str">
        <f>UPPER(IF($D94="","",VLOOKUP($D94,'ž dvojice žrebna lista'!$A$7:$AV$38,3)))</f>
        <v/>
      </c>
      <c r="F94" s="118" t="str">
        <f>IF($D94="","",VLOOKUP($D94,'ž dvojice žrebna lista'!$A$7:$BK$38,4))</f>
        <v/>
      </c>
      <c r="G94" s="250"/>
      <c r="H94" s="118" t="str">
        <f>IF($D94="","",VLOOKUP($D94,'ž dvojice žrebna lista'!$A$7:$BK$38,5))</f>
        <v/>
      </c>
      <c r="I94" s="251"/>
      <c r="J94" s="252"/>
      <c r="K94" s="264"/>
      <c r="L94" s="252"/>
      <c r="M94" s="264"/>
      <c r="N94" s="265"/>
      <c r="O94" s="253"/>
      <c r="P94" s="1592"/>
      <c r="Q94" s="105" t="str">
        <f>UPPER(IF(OR(P95="a",P95="as"),$O$13,IF(OR(P95="b",P95="bs"),$O$17,)))</f>
        <v/>
      </c>
      <c r="R94" s="109"/>
      <c r="S94" s="33"/>
    </row>
    <row r="95" spans="1:19" ht="9" customHeight="1">
      <c r="A95" s="511"/>
      <c r="B95" s="254"/>
      <c r="C95" s="363" t="str">
        <f>IF($D94="","",VLOOKUP($D94,'ž dvojice žrebna lista'!$A$7:$BK$38,18))</f>
        <v/>
      </c>
      <c r="D95" s="268" t="str">
        <f>IF(D94="","",D94)</f>
        <v/>
      </c>
      <c r="E95" s="118" t="str">
        <f>UPPER(IF($D94="","",VLOOKUP($D94,'ž dvojice žrebna lista'!$A$7:$AV$38,19)))</f>
        <v/>
      </c>
      <c r="F95" s="118" t="str">
        <f>UPPER(IF($D94="","",VLOOKUP($D94,'ž dvojice žrebna lista'!$A$7:$AV$38,20)))</f>
        <v/>
      </c>
      <c r="G95" s="250"/>
      <c r="H95" s="118" t="str">
        <f>UPPER(IF($D94="","",VLOOKUP($D94,'ž dvojice žrebna lista'!$A$7:$AV$38,21)))</f>
        <v/>
      </c>
      <c r="I95" s="255"/>
      <c r="J95" s="256" t="str">
        <f>IF(I95="a",E94,IF(I95="b",E96,""))</f>
        <v/>
      </c>
      <c r="K95" s="264"/>
      <c r="L95" s="252"/>
      <c r="M95" s="264"/>
      <c r="N95" s="114" t="s">
        <v>151</v>
      </c>
      <c r="O95" s="114"/>
      <c r="P95" s="120">
        <f>P16</f>
        <v>0</v>
      </c>
      <c r="Q95" s="1593" t="str">
        <f>UPPER(IF(OR(P95="a",P95="as"),$O$14,IF(OR(P95="b",P95="bs"),$O$18,)))</f>
        <v/>
      </c>
      <c r="R95" s="109"/>
      <c r="S95" s="1594"/>
    </row>
    <row r="96" spans="1:19" ht="9" customHeight="1">
      <c r="A96" s="511"/>
      <c r="B96" s="111"/>
      <c r="C96" s="362"/>
      <c r="D96" s="119"/>
      <c r="E96" s="257"/>
      <c r="F96" s="257"/>
      <c r="G96" s="247"/>
      <c r="H96" s="257"/>
      <c r="I96" s="258"/>
      <c r="J96" s="259" t="str">
        <f>UPPER(IF(OR(I97="a",I97="as"),E94,IF(OR(I97="b",I97="bs"),E98,)))</f>
        <v/>
      </c>
      <c r="K96" s="269"/>
      <c r="L96" s="252"/>
      <c r="M96" s="264"/>
      <c r="N96" s="252"/>
      <c r="O96" s="1707" t="str">
        <f>$P$116</f>
        <v/>
      </c>
      <c r="P96" s="1708"/>
      <c r="Q96" s="105"/>
      <c r="R96" s="109"/>
      <c r="S96" s="33"/>
    </row>
    <row r="97" spans="1:19" ht="9" customHeight="1">
      <c r="A97" s="511"/>
      <c r="B97" s="111"/>
      <c r="C97" s="362"/>
      <c r="D97" s="119"/>
      <c r="E97" s="257"/>
      <c r="F97" s="257"/>
      <c r="G97" s="247"/>
      <c r="H97" s="114" t="s">
        <v>151</v>
      </c>
      <c r="I97" s="120"/>
      <c r="J97" s="261" t="str">
        <f>UPPER(IF(OR(I97="a",I97="as"),E95,IF(OR(I97="b",I97="bs"),E99,)))</f>
        <v/>
      </c>
      <c r="K97" s="255"/>
      <c r="L97" s="252"/>
      <c r="M97" s="264"/>
      <c r="N97" s="252"/>
      <c r="O97" s="1706" t="str">
        <f>$P$117</f>
        <v/>
      </c>
      <c r="P97" s="1709"/>
      <c r="Q97" s="106"/>
      <c r="R97" s="109"/>
      <c r="S97" s="33"/>
    </row>
    <row r="98" spans="1:19" ht="9" customHeight="1">
      <c r="A98" s="511">
        <v>20</v>
      </c>
      <c r="B98" s="101" t="str">
        <f>IF($D98="","",VLOOKUP($D98,'ž dvojice žrebna lista'!$A$7:$BO$38,48))</f>
        <v/>
      </c>
      <c r="C98" s="361" t="str">
        <f>IF($D98="","",VLOOKUP($D98,'ž dvojice žrebna lista'!$A$7:$BK$38,2))</f>
        <v/>
      </c>
      <c r="D98" s="102"/>
      <c r="E98" s="118" t="str">
        <f>UPPER(IF($D98="","",VLOOKUP($D98,'ž dvojice žrebna lista'!$A$7:$AV$38,3)))</f>
        <v/>
      </c>
      <c r="F98" s="118" t="str">
        <f>IF($D98="","",VLOOKUP($D98,'ž dvojice žrebna lista'!$A$7:$BK$38,4))</f>
        <v/>
      </c>
      <c r="G98" s="250"/>
      <c r="H98" s="118" t="str">
        <f>IF($D98="","",VLOOKUP($D98,'ž dvojice žrebna lista'!$A$7:$BK$38,5))</f>
        <v/>
      </c>
      <c r="I98" s="263"/>
      <c r="J98" s="252"/>
      <c r="K98" s="253"/>
      <c r="L98" s="265"/>
      <c r="M98" s="269"/>
      <c r="N98" s="252"/>
    </row>
    <row r="99" spans="1:19" ht="9" customHeight="1">
      <c r="A99" s="511"/>
      <c r="B99" s="254"/>
      <c r="C99" s="363" t="str">
        <f>IF($D98="","",VLOOKUP($D98,'ž dvojice žrebna lista'!$A$7:$BK$38,18))</f>
        <v/>
      </c>
      <c r="D99" s="268" t="str">
        <f>IF(D98="","",D98)</f>
        <v/>
      </c>
      <c r="E99" s="118" t="str">
        <f>UPPER(IF($D98="","",VLOOKUP($D98,'ž dvojice žrebna lista'!$A$7:$AV$38,19)))</f>
        <v/>
      </c>
      <c r="F99" s="118" t="str">
        <f>UPPER(IF($D98="","",VLOOKUP($D98,'ž dvojice žrebna lista'!$A$7:$AV$38,20)))</f>
        <v/>
      </c>
      <c r="G99" s="250"/>
      <c r="H99" s="118" t="str">
        <f>UPPER(IF($D98="","",VLOOKUP($D98,'ž dvojice žrebna lista'!$A$7:$AV$38,21)))</f>
        <v/>
      </c>
      <c r="I99" s="255"/>
      <c r="J99" s="252"/>
      <c r="K99" s="253"/>
      <c r="L99" s="266"/>
      <c r="M99" s="270"/>
      <c r="N99" s="252"/>
      <c r="O99" s="253"/>
      <c r="P99" s="252"/>
      <c r="Q99" s="106"/>
    </row>
    <row r="100" spans="1:19" ht="9" customHeight="1">
      <c r="A100" s="511"/>
      <c r="B100" s="111"/>
      <c r="C100" s="362"/>
      <c r="D100" s="111"/>
      <c r="E100" s="257"/>
      <c r="F100" s="257"/>
      <c r="G100" s="247"/>
      <c r="H100" s="257"/>
      <c r="I100" s="268"/>
      <c r="J100" s="252"/>
      <c r="K100" s="253"/>
      <c r="L100" s="252"/>
      <c r="M100" s="258"/>
      <c r="N100" s="259" t="str">
        <f>UPPER(IF(OR(M101="a",M101="as"),L92,IF(OR(M101="b",M101="bs"),L108,)))</f>
        <v/>
      </c>
      <c r="O100" s="253"/>
      <c r="P100" s="252"/>
      <c r="Q100" s="1120"/>
    </row>
    <row r="101" spans="1:19" ht="9" customHeight="1">
      <c r="A101" s="511"/>
      <c r="B101" s="111"/>
      <c r="C101" s="362"/>
      <c r="D101" s="111"/>
      <c r="E101" s="257"/>
      <c r="F101" s="257"/>
      <c r="G101" s="247"/>
      <c r="H101" s="257"/>
      <c r="I101" s="268"/>
      <c r="J101" s="252"/>
      <c r="K101" s="253"/>
      <c r="L101" s="114" t="s">
        <v>151</v>
      </c>
      <c r="M101" s="120"/>
      <c r="N101" s="261" t="str">
        <f>UPPER(IF(OR(M101="a",M101="as"),L93,IF(OR(M101="b",M101="bs"),L109,)))</f>
        <v/>
      </c>
      <c r="O101" s="262"/>
      <c r="P101" s="252"/>
      <c r="Q101" s="1120"/>
    </row>
    <row r="102" spans="1:19" ht="9" customHeight="1">
      <c r="A102" s="512">
        <v>21</v>
      </c>
      <c r="B102" s="118" t="str">
        <f>IF($D102="","",VLOOKUP($D102,'ž dvojice žrebna lista'!$A$7:$BO$38,48))</f>
        <v/>
      </c>
      <c r="C102" s="1626" t="str">
        <f>IF($D102="","",VLOOKUP($D102,'ž dvojice žrebna lista'!$A$7:$BK$38,2))</f>
        <v/>
      </c>
      <c r="D102" s="102"/>
      <c r="E102" s="118" t="str">
        <f>UPPER(IF($D102="","",VLOOKUP($D102,'ž dvojice žrebna lista'!$A$7:$AV$38,3)))</f>
        <v/>
      </c>
      <c r="F102" s="118" t="str">
        <f>IF($D102="","",VLOOKUP($D102,'ž dvojice žrebna lista'!$A$7:$BK$38,4))</f>
        <v/>
      </c>
      <c r="G102" s="250"/>
      <c r="H102" s="118" t="str">
        <f>IF($D102="","",VLOOKUP($D102,'ž dvojice žrebna lista'!$A$7:$BK$38,5))</f>
        <v/>
      </c>
      <c r="I102" s="251"/>
      <c r="J102" s="252"/>
      <c r="K102" s="253"/>
      <c r="L102" s="252"/>
      <c r="M102" s="264"/>
      <c r="N102" s="252"/>
      <c r="O102" s="264"/>
      <c r="P102" s="252"/>
      <c r="Q102" s="1120"/>
    </row>
    <row r="103" spans="1:19" ht="9" customHeight="1">
      <c r="A103" s="511"/>
      <c r="B103" s="254"/>
      <c r="C103" s="1627" t="str">
        <f>IF($D102="","",VLOOKUP($D102,'ž dvojice žrebna lista'!$A$7:$BK$38,18))</f>
        <v/>
      </c>
      <c r="D103" s="268" t="str">
        <f>IF(D102="","",D102)</f>
        <v/>
      </c>
      <c r="E103" s="118" t="str">
        <f>UPPER(IF($D102="","",VLOOKUP($D102,'ž dvojice žrebna lista'!$A$7:$AV$38,19)))</f>
        <v/>
      </c>
      <c r="F103" s="118" t="str">
        <f>UPPER(IF($D102="","",VLOOKUP($D102,'ž dvojice žrebna lista'!$A$7:$AV$38,20)))</f>
        <v/>
      </c>
      <c r="G103" s="250"/>
      <c r="H103" s="118" t="str">
        <f>UPPER(IF($D102="","",VLOOKUP($D102,'ž dvojice žrebna lista'!$A$7:$AV$38,21)))</f>
        <v/>
      </c>
      <c r="I103" s="255"/>
      <c r="J103" s="256" t="str">
        <f>IF(I103="a",E102,IF(I103="b",E104,""))</f>
        <v/>
      </c>
      <c r="K103" s="253"/>
      <c r="L103" s="252"/>
      <c r="M103" s="264"/>
      <c r="N103" s="252"/>
      <c r="O103" s="264"/>
      <c r="P103" s="252"/>
      <c r="Q103" s="1120"/>
    </row>
    <row r="104" spans="1:19" ht="9" customHeight="1">
      <c r="A104" s="511"/>
      <c r="B104" s="111"/>
      <c r="C104" s="362"/>
      <c r="D104" s="111"/>
      <c r="E104" s="257"/>
      <c r="F104" s="257"/>
      <c r="G104" s="247"/>
      <c r="H104" s="257"/>
      <c r="I104" s="258"/>
      <c r="J104" s="259" t="str">
        <f>UPPER(IF(OR(I105="a",I105="as"),E102,IF(OR(I105="b",I105="bs"),E106,)))</f>
        <v/>
      </c>
      <c r="K104" s="260"/>
      <c r="L104" s="252"/>
      <c r="M104" s="264"/>
      <c r="N104" s="252"/>
      <c r="O104" s="264"/>
      <c r="P104" s="252"/>
      <c r="Q104" s="1120"/>
    </row>
    <row r="105" spans="1:19" ht="9" customHeight="1">
      <c r="A105" s="511"/>
      <c r="B105" s="111"/>
      <c r="C105" s="362"/>
      <c r="D105" s="111"/>
      <c r="E105" s="257"/>
      <c r="F105" s="257"/>
      <c r="G105" s="247"/>
      <c r="H105" s="114" t="s">
        <v>151</v>
      </c>
      <c r="I105" s="120"/>
      <c r="J105" s="261" t="str">
        <f>UPPER(IF(OR(I105="a",I105="as"),E103,IF(OR(I105="b",I105="bs"),E107,)))</f>
        <v/>
      </c>
      <c r="K105" s="262"/>
      <c r="L105" s="252"/>
      <c r="M105" s="264"/>
      <c r="N105" s="252"/>
      <c r="O105" s="264"/>
      <c r="P105" s="252"/>
      <c r="Q105" s="1120"/>
    </row>
    <row r="106" spans="1:19" ht="9" customHeight="1">
      <c r="A106" s="511">
        <v>22</v>
      </c>
      <c r="B106" s="101" t="str">
        <f>IF($D106="","",VLOOKUP($D106,'ž dvojice žrebna lista'!$A$7:$BO$38,48))</f>
        <v/>
      </c>
      <c r="C106" s="361" t="str">
        <f>IF($D106="","",VLOOKUP($D106,'ž dvojice žrebna lista'!$A$7:$BK$38,2))</f>
        <v/>
      </c>
      <c r="D106" s="102"/>
      <c r="E106" s="118" t="str">
        <f>UPPER(IF($D106="","",VLOOKUP($D106,'ž dvojice žrebna lista'!$A$7:$AV$38,3)))</f>
        <v/>
      </c>
      <c r="F106" s="118" t="str">
        <f>IF($D106="","",VLOOKUP($D106,'ž dvojice žrebna lista'!$A$7:$BK$38,4))</f>
        <v/>
      </c>
      <c r="G106" s="250"/>
      <c r="H106" s="118" t="str">
        <f>IF($D106="","",VLOOKUP($D106,'ž dvojice žrebna lista'!$A$7:$BK$38,5))</f>
        <v/>
      </c>
      <c r="I106" s="263"/>
      <c r="J106" s="252"/>
      <c r="K106" s="264"/>
      <c r="L106" s="265"/>
      <c r="M106" s="269"/>
      <c r="N106" s="252"/>
      <c r="O106" s="264"/>
      <c r="P106" s="252"/>
      <c r="Q106" s="1115"/>
    </row>
    <row r="107" spans="1:19" ht="9" customHeight="1">
      <c r="A107" s="511"/>
      <c r="B107" s="254"/>
      <c r="C107" s="363" t="str">
        <f>IF($D106="","",VLOOKUP($D106,'ž dvojice žrebna lista'!$A$7:$BK$38,18))</f>
        <v/>
      </c>
      <c r="D107" s="268" t="str">
        <f>IF(D106="","",D106)</f>
        <v/>
      </c>
      <c r="E107" s="118" t="str">
        <f>UPPER(IF($D106="","",VLOOKUP($D106,'ž dvojice žrebna lista'!$A$7:$AV$38,19)))</f>
        <v/>
      </c>
      <c r="F107" s="118" t="str">
        <f>UPPER(IF($D106="","",VLOOKUP($D106,'ž dvojice žrebna lista'!$A$7:$AV$38,20)))</f>
        <v/>
      </c>
      <c r="G107" s="250"/>
      <c r="H107" s="118" t="str">
        <f>UPPER(IF($D106="","",VLOOKUP($D106,'ž dvojice žrebna lista'!$A$7:$AV$38,21)))</f>
        <v/>
      </c>
      <c r="I107" s="255"/>
      <c r="J107" s="252"/>
      <c r="K107" s="264"/>
      <c r="L107" s="266"/>
      <c r="M107" s="270"/>
      <c r="N107" s="252"/>
      <c r="O107" s="264"/>
      <c r="P107" s="252"/>
      <c r="Q107" s="1115"/>
    </row>
    <row r="108" spans="1:19" ht="9" customHeight="1">
      <c r="A108" s="511"/>
      <c r="B108" s="111"/>
      <c r="C108" s="362"/>
      <c r="D108" s="119"/>
      <c r="E108" s="257"/>
      <c r="F108" s="257"/>
      <c r="G108" s="247"/>
      <c r="H108" s="257"/>
      <c r="I108" s="268"/>
      <c r="J108" s="252"/>
      <c r="K108" s="258"/>
      <c r="L108" s="259" t="str">
        <f>UPPER(IF(OR(K109="a",K109="as"),J104,IF(OR(K109="b",K109="bs"),J112,)))</f>
        <v/>
      </c>
      <c r="M108" s="264"/>
      <c r="N108" s="252"/>
      <c r="O108" s="264"/>
      <c r="P108" s="252"/>
      <c r="Q108" s="1115"/>
    </row>
    <row r="109" spans="1:19" ht="9" customHeight="1">
      <c r="A109" s="511"/>
      <c r="B109" s="111"/>
      <c r="C109" s="362"/>
      <c r="D109" s="119"/>
      <c r="E109" s="257"/>
      <c r="F109" s="257"/>
      <c r="G109" s="247"/>
      <c r="H109" s="257"/>
      <c r="I109" s="268"/>
      <c r="J109" s="114" t="s">
        <v>151</v>
      </c>
      <c r="K109" s="120"/>
      <c r="L109" s="261" t="str">
        <f>UPPER(IF(OR(K109="a",K109="as"),J105,IF(OR(K109="b",K109="bs"),J113,)))</f>
        <v/>
      </c>
      <c r="M109" s="255"/>
      <c r="N109" s="252"/>
      <c r="O109" s="264"/>
      <c r="P109" s="252"/>
      <c r="Q109" s="1115"/>
    </row>
    <row r="110" spans="1:19" ht="9" customHeight="1">
      <c r="A110" s="512">
        <v>23</v>
      </c>
      <c r="B110" s="101" t="str">
        <f>IF($D110="","",VLOOKUP($D110,'ž dvojice žrebna lista'!$A$7:$BO$38,48))</f>
        <v/>
      </c>
      <c r="C110" s="361"/>
      <c r="D110" s="1591"/>
      <c r="E110" s="118" t="s">
        <v>489</v>
      </c>
      <c r="F110" s="118"/>
      <c r="G110" s="250"/>
      <c r="H110" s="118"/>
      <c r="I110" s="251"/>
      <c r="J110" s="252"/>
      <c r="K110" s="264"/>
      <c r="L110" s="252"/>
      <c r="M110" s="253"/>
      <c r="N110" s="265"/>
      <c r="O110" s="264"/>
      <c r="P110" s="252"/>
      <c r="Q110" s="1115"/>
    </row>
    <row r="111" spans="1:19" ht="9" customHeight="1">
      <c r="A111" s="511"/>
      <c r="B111" s="254"/>
      <c r="C111" s="363"/>
      <c r="D111" s="268"/>
      <c r="E111" s="118"/>
      <c r="F111" s="118"/>
      <c r="G111" s="250"/>
      <c r="H111" s="118"/>
      <c r="I111" s="255"/>
      <c r="J111" s="256" t="str">
        <f>IF(I111="a",E110,IF(I111="b",E112,""))</f>
        <v/>
      </c>
      <c r="K111" s="264"/>
      <c r="L111" s="252"/>
      <c r="M111" s="253"/>
      <c r="N111" s="252"/>
      <c r="O111" s="264"/>
      <c r="P111" s="252"/>
      <c r="Q111" s="1115"/>
    </row>
    <row r="112" spans="1:19" ht="9" customHeight="1">
      <c r="A112" s="511"/>
      <c r="B112" s="111"/>
      <c r="C112" s="362"/>
      <c r="D112" s="119"/>
      <c r="E112" s="257"/>
      <c r="F112" s="257"/>
      <c r="G112" s="247"/>
      <c r="H112" s="257"/>
      <c r="I112" s="258"/>
      <c r="J112" s="1628" t="str">
        <f>UPPER(IF(OR(I113="a",I113="as"),E110,IF(OR(I113="b",I113="bs"),E114,)))</f>
        <v/>
      </c>
      <c r="K112" s="269"/>
      <c r="L112" s="252"/>
      <c r="M112" s="253"/>
      <c r="N112" s="252"/>
      <c r="O112" s="264"/>
      <c r="P112" s="252"/>
      <c r="Q112" s="1115"/>
    </row>
    <row r="113" spans="1:17" ht="9" customHeight="1">
      <c r="A113" s="511"/>
      <c r="B113" s="111"/>
      <c r="C113" s="362"/>
      <c r="D113" s="119"/>
      <c r="E113" s="257"/>
      <c r="F113" s="257"/>
      <c r="G113" s="247"/>
      <c r="H113" s="114" t="s">
        <v>151</v>
      </c>
      <c r="I113" s="120" t="s">
        <v>490</v>
      </c>
      <c r="J113" s="1629" t="str">
        <f>UPPER(IF(OR(I113="a",I113="as"),E111,IF(OR(I113="b",I113="bs"),E115,)))</f>
        <v/>
      </c>
      <c r="K113" s="255"/>
      <c r="L113" s="252"/>
      <c r="M113" s="253"/>
      <c r="N113" s="252"/>
      <c r="O113" s="264"/>
      <c r="P113" s="252"/>
      <c r="Q113" s="1115"/>
    </row>
    <row r="114" spans="1:17" ht="9" customHeight="1">
      <c r="A114" s="513">
        <v>24</v>
      </c>
      <c r="B114" s="1583" t="str">
        <f>IF($D114="","",VLOOKUP($D114,'ž dvojice žrebna lista'!$A$7:$BO$38,48))</f>
        <v/>
      </c>
      <c r="C114" s="1630" t="str">
        <f>IF($D114="","",VLOOKUP($D114,'ž dvojice žrebna lista'!$A$7:$BK$38,2))</f>
        <v/>
      </c>
      <c r="D114" s="1585"/>
      <c r="E114" s="1583" t="str">
        <f>UPPER(IF($D114="","",VLOOKUP($D114,'ž dvojice žrebna lista'!$A$7:$AV$38,3)))</f>
        <v/>
      </c>
      <c r="F114" s="1583" t="str">
        <f>IF($D114="","",VLOOKUP($D114,'ž dvojice žrebna lista'!$A$7:$BK$38,4))</f>
        <v/>
      </c>
      <c r="G114" s="250"/>
      <c r="H114" s="1583" t="str">
        <f>IF($D114="","",VLOOKUP($D114,'ž dvojice žrebna lista'!$A$7:$BK$38,5))</f>
        <v/>
      </c>
      <c r="I114" s="1613"/>
      <c r="J114" s="252"/>
      <c r="K114" s="253"/>
      <c r="L114" s="265"/>
      <c r="M114" s="260"/>
      <c r="N114" s="252"/>
      <c r="O114" s="264"/>
      <c r="P114" s="252"/>
      <c r="Q114" s="1115"/>
    </row>
    <row r="115" spans="1:17" ht="9" customHeight="1">
      <c r="A115" s="511"/>
      <c r="B115" s="1614"/>
      <c r="C115" s="1631" t="str">
        <f>IF($D114="","",VLOOKUP($D114,'ž dvojice žrebna lista'!$A$7:$BK$38,18))</f>
        <v/>
      </c>
      <c r="D115" s="1589" t="str">
        <f>IF(D114="","",D114)</f>
        <v/>
      </c>
      <c r="E115" s="1583" t="str">
        <f>UPPER(IF($D114="","",VLOOKUP($D114,'ž dvojice žrebna lista'!$A$7:$AV$38,19)))</f>
        <v/>
      </c>
      <c r="F115" s="1583" t="str">
        <f>UPPER(IF($D114="","",VLOOKUP($D114,'ž dvojice žrebna lista'!$A$7:$AV$38,20)))</f>
        <v/>
      </c>
      <c r="G115" s="250"/>
      <c r="H115" s="1583" t="str">
        <f>UPPER(IF($D114="","",VLOOKUP($D114,'ž dvojice žrebna lista'!$A$7:$AV$38,21)))</f>
        <v/>
      </c>
      <c r="I115" s="1590"/>
      <c r="J115" s="252"/>
      <c r="K115" s="253"/>
      <c r="L115" s="266"/>
      <c r="M115" s="267"/>
      <c r="N115" s="252"/>
      <c r="O115" s="264"/>
      <c r="P115" s="252"/>
      <c r="Q115" s="1115"/>
    </row>
    <row r="116" spans="1:17" ht="9" customHeight="1">
      <c r="A116" s="511"/>
      <c r="B116" s="111"/>
      <c r="C116" s="362"/>
      <c r="D116" s="119"/>
      <c r="E116" s="257"/>
      <c r="F116" s="257"/>
      <c r="G116" s="247"/>
      <c r="H116" s="257"/>
      <c r="I116" s="268"/>
      <c r="J116" s="252"/>
      <c r="K116" s="253"/>
      <c r="L116" s="252"/>
      <c r="M116" s="253"/>
      <c r="N116" s="253"/>
      <c r="O116" s="258"/>
      <c r="P116" s="259" t="str">
        <f>UPPER(IF(OR(O117="a",O117="as"),N100,IF(OR(O117="b",O117="bs"),N132,)))</f>
        <v/>
      </c>
      <c r="Q116" s="1632"/>
    </row>
    <row r="117" spans="1:17" ht="9" customHeight="1">
      <c r="A117" s="511"/>
      <c r="B117" s="111"/>
      <c r="C117" s="362"/>
      <c r="D117" s="119"/>
      <c r="E117" s="257"/>
      <c r="F117" s="257"/>
      <c r="G117" s="247"/>
      <c r="H117" s="257"/>
      <c r="I117" s="268"/>
      <c r="J117" s="252"/>
      <c r="K117" s="253"/>
      <c r="L117" s="252"/>
      <c r="M117" s="253"/>
      <c r="N117" s="114" t="s">
        <v>151</v>
      </c>
      <c r="O117" s="120"/>
      <c r="P117" s="261" t="str">
        <f>UPPER(IF(OR(O117="a",O117="as"),N101,IF(OR(O117="b",O117="bs"),N133,)))</f>
        <v/>
      </c>
      <c r="Q117" s="1633"/>
    </row>
    <row r="118" spans="1:17" ht="9" customHeight="1">
      <c r="A118" s="513">
        <v>25</v>
      </c>
      <c r="B118" s="1583" t="str">
        <f>IF($D118="","",VLOOKUP($D118,'ž dvojice žrebna lista'!$A$7:$BO$38,48))</f>
        <v/>
      </c>
      <c r="C118" s="1630" t="str">
        <f>IF($D118="","",VLOOKUP($D118,'ž dvojice žrebna lista'!$A$7:$BK$38,2))</f>
        <v/>
      </c>
      <c r="D118" s="1585"/>
      <c r="E118" s="1583" t="str">
        <f>UPPER(IF($D118="","",VLOOKUP($D118,'ž dvojice žrebna lista'!$A$7:$AV$38,3)))</f>
        <v/>
      </c>
      <c r="F118" s="1583" t="str">
        <f>IF($D118="","",VLOOKUP($D118,'ž dvojice žrebna lista'!$A$7:$BK$38,4))</f>
        <v/>
      </c>
      <c r="G118" s="250"/>
      <c r="H118" s="1583" t="str">
        <f>IF($D118="","",VLOOKUP($D118,'ž dvojice žrebna lista'!$A$7:$BK$38,5))</f>
        <v/>
      </c>
      <c r="I118" s="1586"/>
      <c r="J118" s="252"/>
      <c r="K118" s="253"/>
      <c r="L118" s="568"/>
      <c r="M118" s="253"/>
      <c r="N118" s="252"/>
      <c r="O118" s="264"/>
      <c r="P118" s="265"/>
      <c r="Q118" s="106"/>
    </row>
    <row r="119" spans="1:17" ht="9" customHeight="1">
      <c r="A119" s="511"/>
      <c r="B119" s="1614"/>
      <c r="C119" s="1631" t="str">
        <f>IF($D118="","",VLOOKUP($D118,'ž dvojice žrebna lista'!$A$7:$BK$38,18))</f>
        <v/>
      </c>
      <c r="D119" s="1589" t="str">
        <f>IF(D118="","",D118)</f>
        <v/>
      </c>
      <c r="E119" s="1583" t="str">
        <f>UPPER(IF($D118="","",VLOOKUP($D118,'ž dvojice žrebna lista'!$A$7:$AV$38,19)))</f>
        <v/>
      </c>
      <c r="F119" s="1583" t="str">
        <f>UPPER(IF($D118="","",VLOOKUP($D118,'ž dvojice žrebna lista'!$A$7:$AV$38,20)))</f>
        <v/>
      </c>
      <c r="G119" s="250"/>
      <c r="H119" s="1583" t="str">
        <f>UPPER(IF($D118="","",VLOOKUP($D118,'ž dvojice žrebna lista'!$A$7:$AV$38,21)))</f>
        <v/>
      </c>
      <c r="I119" s="1590"/>
      <c r="J119" s="256" t="str">
        <f>IF(I119="a",E118,IF(I119="b",E120,""))</f>
        <v/>
      </c>
      <c r="K119" s="253"/>
      <c r="L119" s="252"/>
      <c r="M119" s="253"/>
      <c r="N119" s="252"/>
      <c r="O119" s="264"/>
      <c r="P119" s="266"/>
      <c r="Q119" s="273"/>
    </row>
    <row r="120" spans="1:17" ht="9" customHeight="1">
      <c r="A120" s="511"/>
      <c r="B120" s="111"/>
      <c r="C120" s="362"/>
      <c r="D120" s="119"/>
      <c r="E120" s="257"/>
      <c r="F120" s="257"/>
      <c r="G120" s="247"/>
      <c r="H120" s="257"/>
      <c r="I120" s="258"/>
      <c r="J120" s="259" t="str">
        <f>UPPER(IF(OR(I121="a",I121="as"),E118,IF(OR(I121="b",I121="bs"),E122,)))</f>
        <v/>
      </c>
      <c r="K120" s="260"/>
      <c r="L120" s="252"/>
      <c r="M120" s="253"/>
      <c r="N120" s="252"/>
      <c r="O120" s="264"/>
      <c r="P120" s="252"/>
      <c r="Q120" s="106"/>
    </row>
    <row r="121" spans="1:17" ht="9" customHeight="1">
      <c r="A121" s="511"/>
      <c r="B121" s="111"/>
      <c r="C121" s="362"/>
      <c r="D121" s="360"/>
      <c r="E121" s="257"/>
      <c r="F121" s="257"/>
      <c r="G121" s="247"/>
      <c r="H121" s="114" t="s">
        <v>151</v>
      </c>
      <c r="I121" s="120" t="s">
        <v>487</v>
      </c>
      <c r="J121" s="261" t="str">
        <f>UPPER(IF(OR(I121="a",I121="as"),E119,IF(OR(I121="b",I121="bs"),E123,)))</f>
        <v/>
      </c>
      <c r="K121" s="262"/>
      <c r="L121" s="252"/>
      <c r="M121" s="253"/>
      <c r="N121" s="252"/>
      <c r="O121" s="264"/>
      <c r="P121" s="252"/>
      <c r="Q121" s="106"/>
    </row>
    <row r="122" spans="1:17" ht="9" customHeight="1">
      <c r="A122" s="511">
        <v>26</v>
      </c>
      <c r="B122" s="101" t="str">
        <f>IF($D122="","",VLOOKUP($D122,'ž dvojice žrebna lista'!$A$7:$BO$38,48))</f>
        <v/>
      </c>
      <c r="C122" s="361"/>
      <c r="D122" s="1591"/>
      <c r="E122" s="118" t="s">
        <v>489</v>
      </c>
      <c r="F122" s="118"/>
      <c r="G122" s="250"/>
      <c r="H122" s="118"/>
      <c r="I122" s="263"/>
      <c r="J122" s="252"/>
      <c r="K122" s="264"/>
      <c r="L122" s="265"/>
      <c r="M122" s="260"/>
      <c r="N122" s="252"/>
      <c r="O122" s="264"/>
      <c r="P122" s="252"/>
      <c r="Q122" s="106"/>
    </row>
    <row r="123" spans="1:17" ht="9" customHeight="1">
      <c r="A123" s="511"/>
      <c r="B123" s="254"/>
      <c r="C123" s="363"/>
      <c r="D123" s="268"/>
      <c r="E123" s="118"/>
      <c r="F123" s="118"/>
      <c r="G123" s="250"/>
      <c r="H123" s="118"/>
      <c r="I123" s="255"/>
      <c r="J123" s="252"/>
      <c r="K123" s="264"/>
      <c r="L123" s="266"/>
      <c r="M123" s="267"/>
      <c r="N123" s="252"/>
      <c r="O123" s="264"/>
      <c r="P123" s="252"/>
      <c r="Q123" s="106"/>
    </row>
    <row r="124" spans="1:17" ht="9" customHeight="1">
      <c r="A124" s="511"/>
      <c r="B124" s="111"/>
      <c r="C124" s="362"/>
      <c r="D124" s="119"/>
      <c r="E124" s="257"/>
      <c r="F124" s="257"/>
      <c r="G124" s="247"/>
      <c r="H124" s="257"/>
      <c r="I124" s="268"/>
      <c r="J124" s="252"/>
      <c r="K124" s="258"/>
      <c r="L124" s="259" t="str">
        <f>UPPER(IF(OR(K125="a",K125="as"),J120,IF(OR(K125="b",K125="bs"),J128,)))</f>
        <v/>
      </c>
      <c r="M124" s="253"/>
      <c r="N124" s="252"/>
      <c r="O124" s="264"/>
      <c r="P124" s="252"/>
      <c r="Q124" s="106"/>
    </row>
    <row r="125" spans="1:17" ht="9" customHeight="1">
      <c r="A125" s="511"/>
      <c r="B125" s="111"/>
      <c r="C125" s="362"/>
      <c r="D125" s="119"/>
      <c r="E125" s="257"/>
      <c r="F125" s="257"/>
      <c r="G125" s="247"/>
      <c r="H125" s="257"/>
      <c r="I125" s="268"/>
      <c r="J125" s="114" t="s">
        <v>151</v>
      </c>
      <c r="K125" s="120"/>
      <c r="L125" s="261" t="str">
        <f>UPPER(IF(OR(K125="a",K125="as"),J121,IF(OR(K125="b",K125="bs"),J129,)))</f>
        <v/>
      </c>
      <c r="M125" s="262"/>
      <c r="N125" s="252"/>
      <c r="O125" s="264"/>
      <c r="P125" s="252"/>
      <c r="Q125" s="106"/>
    </row>
    <row r="126" spans="1:17" ht="9" customHeight="1">
      <c r="A126" s="512">
        <v>27</v>
      </c>
      <c r="B126" s="101" t="str">
        <f>IF($D126="","",VLOOKUP($D126,'ž dvojice žrebna lista'!$A$7:$BO$38,48))</f>
        <v/>
      </c>
      <c r="C126" s="361" t="str">
        <f>IF($D126="","",VLOOKUP($D126,'ž dvojice žrebna lista'!$A$7:$BK$38,2))</f>
        <v/>
      </c>
      <c r="D126" s="102"/>
      <c r="E126" s="118" t="str">
        <f>UPPER(IF($D126="","",VLOOKUP($D126,'ž dvojice žrebna lista'!$A$7:$AV$38,3)))</f>
        <v/>
      </c>
      <c r="F126" s="118" t="str">
        <f>IF($D126="","",VLOOKUP($D126,'ž dvojice žrebna lista'!$A$7:$BK$38,4))</f>
        <v/>
      </c>
      <c r="G126" s="250"/>
      <c r="H126" s="118" t="str">
        <f>IF($D126="","",VLOOKUP($D126,'ž dvojice žrebna lista'!$A$7:$BK$38,5))</f>
        <v/>
      </c>
      <c r="I126" s="251"/>
      <c r="J126" s="252"/>
      <c r="K126" s="264"/>
      <c r="L126" s="252"/>
      <c r="M126" s="264"/>
      <c r="N126" s="265"/>
      <c r="O126" s="264"/>
      <c r="P126" s="252"/>
      <c r="Q126" s="106"/>
    </row>
    <row r="127" spans="1:17" ht="9" customHeight="1">
      <c r="A127" s="511"/>
      <c r="B127" s="254"/>
      <c r="C127" s="363" t="str">
        <f>IF($D126="","",VLOOKUP($D126,'ž dvojice žrebna lista'!$A$7:$BK$38,18))</f>
        <v/>
      </c>
      <c r="D127" s="268" t="str">
        <f>IF(D126="","",D126)</f>
        <v/>
      </c>
      <c r="E127" s="118" t="str">
        <f>UPPER(IF($D126="","",VLOOKUP($D126,'ž dvojice žrebna lista'!$A$7:$AV$38,19)))</f>
        <v/>
      </c>
      <c r="F127" s="118" t="str">
        <f>UPPER(IF($D126="","",VLOOKUP($D126,'ž dvojice žrebna lista'!$A$7:$AV$38,20)))</f>
        <v/>
      </c>
      <c r="G127" s="250"/>
      <c r="H127" s="118" t="str">
        <f>UPPER(IF($D126="","",VLOOKUP($D126,'ž dvojice žrebna lista'!$A$7:$AV$38,21)))</f>
        <v/>
      </c>
      <c r="I127" s="255"/>
      <c r="J127" s="256" t="str">
        <f>IF(I127="a",E126,IF(I127="b",E128,""))</f>
        <v/>
      </c>
      <c r="K127" s="264"/>
      <c r="L127" s="252"/>
      <c r="M127" s="264"/>
      <c r="N127" s="252"/>
      <c r="O127" s="264"/>
      <c r="P127" s="252"/>
      <c r="Q127" s="106"/>
    </row>
    <row r="128" spans="1:17" ht="9" customHeight="1">
      <c r="A128" s="511"/>
      <c r="B128" s="111"/>
      <c r="C128" s="362"/>
      <c r="D128" s="111"/>
      <c r="E128" s="257"/>
      <c r="F128" s="257"/>
      <c r="G128" s="247"/>
      <c r="H128" s="257"/>
      <c r="I128" s="258"/>
      <c r="J128" s="259" t="str">
        <f>UPPER(IF(OR(I129="a",I129="as"),E126,IF(OR(I129="b",I129="bs"),E130,)))</f>
        <v/>
      </c>
      <c r="K128" s="269"/>
      <c r="L128" s="252"/>
      <c r="M128" s="264"/>
      <c r="N128" s="252"/>
      <c r="O128" s="264"/>
      <c r="P128" s="252"/>
      <c r="Q128" s="106"/>
    </row>
    <row r="129" spans="1:17" ht="9" customHeight="1">
      <c r="A129" s="511"/>
      <c r="B129" s="111"/>
      <c r="C129" s="362"/>
      <c r="D129" s="111"/>
      <c r="E129" s="257"/>
      <c r="F129" s="257"/>
      <c r="G129" s="247"/>
      <c r="H129" s="114" t="s">
        <v>151</v>
      </c>
      <c r="I129" s="120"/>
      <c r="J129" s="261" t="str">
        <f>UPPER(IF(OR(I129="a",I129="as"),E127,IF(OR(I129="b",I129="bs"),E131,)))</f>
        <v/>
      </c>
      <c r="K129" s="255"/>
      <c r="L129" s="252"/>
      <c r="M129" s="264"/>
      <c r="N129" s="252"/>
      <c r="O129" s="264"/>
      <c r="P129" s="252"/>
      <c r="Q129" s="106"/>
    </row>
    <row r="130" spans="1:17" ht="9" customHeight="1">
      <c r="A130" s="512">
        <v>28</v>
      </c>
      <c r="B130" s="118" t="str">
        <f>IF($D130="","",VLOOKUP($D130,'ž dvojice žrebna lista'!$A$7:$BO$38,48))</f>
        <v/>
      </c>
      <c r="C130" s="611" t="str">
        <f>IF($D130="","",VLOOKUP($D130,'ž dvojice žrebna lista'!$A$7:$BK$38,2))</f>
        <v/>
      </c>
      <c r="D130" s="102"/>
      <c r="E130" s="118" t="str">
        <f>UPPER(IF($D130="","",VLOOKUP($D130,'ž dvojice žrebna lista'!$A$7:$AV$38,3)))</f>
        <v/>
      </c>
      <c r="F130" s="118" t="str">
        <f>IF($D130="","",VLOOKUP($D130,'ž dvojice žrebna lista'!$A$7:$BK$38,4))</f>
        <v/>
      </c>
      <c r="G130" s="250"/>
      <c r="H130" s="118" t="str">
        <f>IF($D130="","",VLOOKUP($D130,'ž dvojice žrebna lista'!$A$7:$BK$38,5))</f>
        <v/>
      </c>
      <c r="I130" s="263"/>
      <c r="J130" s="252"/>
      <c r="K130" s="253"/>
      <c r="L130" s="265"/>
      <c r="M130" s="269"/>
      <c r="N130" s="252"/>
      <c r="O130" s="264"/>
      <c r="P130" s="252"/>
      <c r="Q130" s="106"/>
    </row>
    <row r="131" spans="1:17" ht="9" customHeight="1">
      <c r="A131" s="511"/>
      <c r="B131" s="254"/>
      <c r="C131" s="569" t="str">
        <f>IF($D130="","",VLOOKUP($D130,'ž dvojice žrebna lista'!$A$7:$BK$38,18))</f>
        <v/>
      </c>
      <c r="D131" s="268" t="str">
        <f>IF(D130="","",D130)</f>
        <v/>
      </c>
      <c r="E131" s="118" t="str">
        <f>UPPER(IF($D130="","",VLOOKUP($D130,'ž dvojice žrebna lista'!$A$7:$AV$38,19)))</f>
        <v/>
      </c>
      <c r="F131" s="118" t="str">
        <f>UPPER(IF($D130="","",VLOOKUP($D130,'ž dvojice žrebna lista'!$A$7:$AV$38,20)))</f>
        <v/>
      </c>
      <c r="G131" s="250"/>
      <c r="H131" s="118" t="str">
        <f>UPPER(IF($D130="","",VLOOKUP($D130,'ž dvojice žrebna lista'!$A$7:$AV$38,21)))</f>
        <v/>
      </c>
      <c r="I131" s="255"/>
      <c r="J131" s="252"/>
      <c r="K131" s="253"/>
      <c r="L131" s="266"/>
      <c r="M131" s="270"/>
      <c r="N131" s="252"/>
      <c r="O131" s="264"/>
      <c r="P131" s="252"/>
      <c r="Q131" s="106"/>
    </row>
    <row r="132" spans="1:17" ht="9" customHeight="1">
      <c r="A132" s="511"/>
      <c r="B132" s="111"/>
      <c r="C132" s="362"/>
      <c r="D132" s="111"/>
      <c r="E132" s="257"/>
      <c r="F132" s="257"/>
      <c r="G132" s="247"/>
      <c r="H132" s="257"/>
      <c r="I132" s="268"/>
      <c r="J132" s="252"/>
      <c r="K132" s="253"/>
      <c r="L132" s="252"/>
      <c r="M132" s="258"/>
      <c r="N132" s="259" t="str">
        <f>UPPER(IF(OR(M133="a",M133="as"),L124,IF(OR(M133="b",M133="bs"),L140,)))</f>
        <v/>
      </c>
      <c r="O132" s="264"/>
      <c r="P132" s="252"/>
      <c r="Q132" s="106"/>
    </row>
    <row r="133" spans="1:17" ht="9" customHeight="1">
      <c r="A133" s="511"/>
      <c r="B133" s="111"/>
      <c r="C133" s="362"/>
      <c r="D133" s="111"/>
      <c r="E133" s="257"/>
      <c r="F133" s="257"/>
      <c r="G133" s="247"/>
      <c r="H133" s="257"/>
      <c r="I133" s="268"/>
      <c r="J133" s="252"/>
      <c r="K133" s="253"/>
      <c r="L133" s="114" t="s">
        <v>151</v>
      </c>
      <c r="M133" s="120"/>
      <c r="N133" s="261" t="str">
        <f>UPPER(IF(OR(M133="a",M133="as"),L125,IF(OR(M133="b",M133="bs"),L141,)))</f>
        <v/>
      </c>
      <c r="O133" s="255"/>
      <c r="P133" s="252"/>
      <c r="Q133" s="106"/>
    </row>
    <row r="134" spans="1:17" ht="9" customHeight="1">
      <c r="A134" s="512">
        <v>29</v>
      </c>
      <c r="B134" s="101" t="str">
        <f>IF($D134="","",VLOOKUP($D134,'ž dvojice žrebna lista'!$A$7:$BO$38,48))</f>
        <v/>
      </c>
      <c r="C134" s="361" t="str">
        <f>IF($D134="","",VLOOKUP($D134,'ž dvojice žrebna lista'!$A$7:$BK$38,2))</f>
        <v/>
      </c>
      <c r="D134" s="102"/>
      <c r="E134" s="118" t="str">
        <f>UPPER(IF($D134="","",VLOOKUP($D134,'ž dvojice žrebna lista'!$A$7:$AV$38,3)))</f>
        <v/>
      </c>
      <c r="F134" s="118" t="str">
        <f>IF($D134="","",VLOOKUP($D134,'ž dvojice žrebna lista'!$A$7:$BK$38,4))</f>
        <v/>
      </c>
      <c r="G134" s="250"/>
      <c r="H134" s="118" t="str">
        <f>IF($D134="","",VLOOKUP($D134,'ž dvojice žrebna lista'!$A$7:$BK$38,5))</f>
        <v/>
      </c>
      <c r="I134" s="251"/>
      <c r="J134" s="252"/>
      <c r="K134" s="253"/>
      <c r="L134" s="252"/>
      <c r="M134" s="264"/>
      <c r="N134" s="252"/>
      <c r="O134" s="253"/>
      <c r="P134" s="252"/>
      <c r="Q134" s="106"/>
    </row>
    <row r="135" spans="1:17" ht="9" customHeight="1">
      <c r="A135" s="511"/>
      <c r="B135" s="254"/>
      <c r="C135" s="363" t="str">
        <f>IF($D134="","",VLOOKUP($D134,'ž dvojice žrebna lista'!$A$7:$BK$38,18))</f>
        <v/>
      </c>
      <c r="D135" s="268" t="str">
        <f>IF(D134="","",D134)</f>
        <v/>
      </c>
      <c r="E135" s="118" t="str">
        <f>UPPER(IF($D134="","",VLOOKUP($D134,'ž dvojice žrebna lista'!$A$7:$AV$38,19)))</f>
        <v/>
      </c>
      <c r="F135" s="118" t="str">
        <f>UPPER(IF($D134="","",VLOOKUP($D134,'ž dvojice žrebna lista'!$A$7:$AV$38,20)))</f>
        <v/>
      </c>
      <c r="G135" s="250"/>
      <c r="H135" s="118" t="str">
        <f>UPPER(IF($D134="","",VLOOKUP($D134,'ž dvojice žrebna lista'!$A$7:$AV$38,21)))</f>
        <v/>
      </c>
      <c r="I135" s="255"/>
      <c r="J135" s="256" t="str">
        <f>IF(I135="a",E134,IF(I135="b",E136,""))</f>
        <v/>
      </c>
      <c r="K135" s="253"/>
      <c r="L135" s="252"/>
      <c r="M135" s="264"/>
      <c r="N135" s="252"/>
      <c r="O135" s="253"/>
      <c r="P135" s="252"/>
      <c r="Q135" s="106"/>
    </row>
    <row r="136" spans="1:17" ht="9" customHeight="1">
      <c r="A136" s="511"/>
      <c r="B136" s="111"/>
      <c r="C136" s="362"/>
      <c r="D136" s="119"/>
      <c r="E136" s="257"/>
      <c r="F136" s="257"/>
      <c r="G136" s="247"/>
      <c r="H136" s="257"/>
      <c r="I136" s="258"/>
      <c r="J136" s="259" t="str">
        <f>UPPER(IF(OR(I137="a",I137="as"),E134,IF(OR(I137="b",I137="bs"),E138,)))</f>
        <v/>
      </c>
      <c r="K136" s="260"/>
      <c r="L136" s="252"/>
      <c r="M136" s="264"/>
      <c r="N136" s="252"/>
      <c r="O136" s="253"/>
      <c r="P136" s="252"/>
      <c r="Q136" s="106"/>
    </row>
    <row r="137" spans="1:17" ht="9" customHeight="1">
      <c r="A137" s="511"/>
      <c r="B137" s="111"/>
      <c r="C137" s="362"/>
      <c r="D137" s="119"/>
      <c r="E137" s="257"/>
      <c r="F137" s="257"/>
      <c r="G137" s="247"/>
      <c r="H137" s="114" t="s">
        <v>151</v>
      </c>
      <c r="I137" s="120"/>
      <c r="J137" s="261" t="str">
        <f>UPPER(IF(OR(I137="a",I137="as"),E135,IF(OR(I137="b",I137="bs"),E139,)))</f>
        <v/>
      </c>
      <c r="K137" s="262"/>
      <c r="L137" s="252"/>
      <c r="M137" s="264"/>
      <c r="N137" s="252"/>
      <c r="O137" s="253"/>
      <c r="P137" s="252"/>
      <c r="Q137" s="106"/>
    </row>
    <row r="138" spans="1:17" ht="9" customHeight="1">
      <c r="A138" s="511">
        <v>30</v>
      </c>
      <c r="B138" s="101" t="str">
        <f>IF($D138="","",VLOOKUP($D138,'ž dvojice žrebna lista'!$A$7:$BO$38,48))</f>
        <v/>
      </c>
      <c r="C138" s="361" t="str">
        <f>IF($D138="","",VLOOKUP($D138,'ž dvojice žrebna lista'!$A$7:$BK$38,2))</f>
        <v/>
      </c>
      <c r="D138" s="102"/>
      <c r="E138" s="118" t="str">
        <f>UPPER(IF($D138="","",VLOOKUP($D138,'ž dvojice žrebna lista'!$A$7:$AV$38,3)))</f>
        <v/>
      </c>
      <c r="F138" s="118" t="str">
        <f>IF($D138="","",VLOOKUP($D138,'ž dvojice žrebna lista'!$A$7:$BK$38,4))</f>
        <v/>
      </c>
      <c r="G138" s="250"/>
      <c r="H138" s="118" t="str">
        <f>IF($D138="","",VLOOKUP($D138,'ž dvojice žrebna lista'!$A$7:$BK$38,5))</f>
        <v/>
      </c>
      <c r="I138" s="263"/>
      <c r="J138" s="252"/>
      <c r="K138" s="264"/>
      <c r="L138" s="265"/>
      <c r="M138" s="269"/>
      <c r="N138" s="252"/>
      <c r="O138" s="253"/>
      <c r="P138" s="252"/>
      <c r="Q138" s="106"/>
    </row>
    <row r="139" spans="1:17" ht="9" customHeight="1">
      <c r="A139" s="511"/>
      <c r="B139" s="254"/>
      <c r="C139" s="363" t="str">
        <f>IF($D138="","",VLOOKUP($D138,'ž dvojice žrebna lista'!$A$7:$BK$38,18))</f>
        <v/>
      </c>
      <c r="D139" s="268" t="str">
        <f>IF(D138="","",D138)</f>
        <v/>
      </c>
      <c r="E139" s="118" t="str">
        <f>UPPER(IF($D138="","",VLOOKUP($D138,'ž dvojice žrebna lista'!$A$7:$AV$38,19)))</f>
        <v/>
      </c>
      <c r="F139" s="118" t="str">
        <f>UPPER(IF($D138="","",VLOOKUP($D138,'ž dvojice žrebna lista'!$A$7:$AV$38,20)))</f>
        <v/>
      </c>
      <c r="G139" s="250"/>
      <c r="H139" s="118" t="str">
        <f>UPPER(IF($D138="","",VLOOKUP($D138,'ž dvojice žrebna lista'!$A$7:$AV$38,21)))</f>
        <v/>
      </c>
      <c r="I139" s="255"/>
      <c r="J139" s="252"/>
      <c r="K139" s="264"/>
      <c r="L139" s="266"/>
      <c r="M139" s="270"/>
      <c r="N139" s="252"/>
      <c r="O139" s="253"/>
      <c r="P139" s="252"/>
      <c r="Q139" s="106"/>
    </row>
    <row r="140" spans="1:17" ht="9" customHeight="1">
      <c r="A140" s="511"/>
      <c r="B140" s="111"/>
      <c r="C140" s="362"/>
      <c r="D140" s="119"/>
      <c r="E140" s="257"/>
      <c r="F140" s="257"/>
      <c r="G140" s="247"/>
      <c r="H140" s="257"/>
      <c r="I140" s="268"/>
      <c r="J140" s="252"/>
      <c r="K140" s="258"/>
      <c r="L140" s="259" t="str">
        <f>UPPER(IF(OR(K141="a",K141="as"),J136,IF(OR(K141="b",K141="bs"),J144,)))</f>
        <v/>
      </c>
      <c r="M140" s="264"/>
      <c r="N140" s="252"/>
      <c r="O140" s="253"/>
      <c r="P140" s="1676" t="s">
        <v>356</v>
      </c>
      <c r="Q140" s="1676"/>
    </row>
    <row r="141" spans="1:17" ht="9" customHeight="1">
      <c r="A141" s="511"/>
      <c r="B141" s="111"/>
      <c r="C141" s="362"/>
      <c r="D141" s="119"/>
      <c r="E141" s="257"/>
      <c r="F141" s="257"/>
      <c r="G141" s="247"/>
      <c r="H141" s="257"/>
      <c r="I141" s="268"/>
      <c r="J141" s="114" t="s">
        <v>151</v>
      </c>
      <c r="K141" s="120"/>
      <c r="L141" s="261" t="str">
        <f>UPPER(IF(OR(K141="a",K141="as"),J137,IF(OR(K141="b",K141="bs"),J145,)))</f>
        <v/>
      </c>
      <c r="M141" s="255"/>
      <c r="N141" s="252"/>
      <c r="O141" s="253"/>
      <c r="P141" s="1676"/>
      <c r="Q141" s="1676"/>
    </row>
    <row r="142" spans="1:17" ht="9" customHeight="1">
      <c r="A142" s="512">
        <v>31</v>
      </c>
      <c r="B142" s="101" t="str">
        <f>IF($D142="","",VLOOKUP($D142,'ž dvojice žrebna lista'!$A$7:$BO$38,48))</f>
        <v/>
      </c>
      <c r="C142" s="361"/>
      <c r="D142" s="1591"/>
      <c r="E142" s="118" t="s">
        <v>489</v>
      </c>
      <c r="F142" s="118"/>
      <c r="G142" s="250"/>
      <c r="H142" s="118"/>
      <c r="I142" s="251"/>
      <c r="J142" s="252"/>
      <c r="K142" s="264"/>
      <c r="L142" s="252"/>
      <c r="M142" s="253"/>
      <c r="N142" s="265"/>
      <c r="O142" s="253"/>
      <c r="P142" s="1128" t="s">
        <v>347</v>
      </c>
      <c r="Q142" s="874">
        <v>1</v>
      </c>
    </row>
    <row r="143" spans="1:17" ht="9" customHeight="1">
      <c r="A143" s="511"/>
      <c r="B143" s="254"/>
      <c r="C143" s="363"/>
      <c r="D143" s="268"/>
      <c r="E143" s="118"/>
      <c r="F143" s="118"/>
      <c r="G143" s="250"/>
      <c r="H143" s="118"/>
      <c r="I143" s="255"/>
      <c r="J143" s="256" t="str">
        <f>IF(I143="a",E142,IF(I143="b",E144,""))</f>
        <v/>
      </c>
      <c r="K143" s="264"/>
      <c r="L143" s="252"/>
      <c r="M143" s="253"/>
      <c r="N143" s="252"/>
      <c r="O143" s="253"/>
      <c r="P143" s="840" t="s">
        <v>201</v>
      </c>
      <c r="Q143" s="1611">
        <v>480</v>
      </c>
    </row>
    <row r="144" spans="1:17" ht="9" customHeight="1">
      <c r="A144" s="511"/>
      <c r="B144" s="111"/>
      <c r="C144" s="362"/>
      <c r="D144" s="111"/>
      <c r="E144" s="275"/>
      <c r="F144" s="275"/>
      <c r="G144" s="276"/>
      <c r="H144" s="275"/>
      <c r="I144" s="258"/>
      <c r="J144" s="259" t="str">
        <f>UPPER(IF(OR(I145="a",I145="as"),E142,IF(OR(I145="b",I145="bs"),E146,)))</f>
        <v/>
      </c>
      <c r="K144" s="269"/>
      <c r="L144" s="252"/>
      <c r="M144" s="253"/>
      <c r="N144" s="252"/>
      <c r="O144" s="253"/>
      <c r="P144" s="620" t="s">
        <v>202</v>
      </c>
      <c r="Q144" s="1612">
        <v>360</v>
      </c>
    </row>
    <row r="145" spans="1:19" ht="9" customHeight="1">
      <c r="A145" s="511"/>
      <c r="B145" s="111"/>
      <c r="C145" s="362"/>
      <c r="D145" s="111"/>
      <c r="E145" s="252"/>
      <c r="F145" s="252"/>
      <c r="G145" s="247"/>
      <c r="H145" s="114" t="s">
        <v>151</v>
      </c>
      <c r="I145" s="120" t="s">
        <v>490</v>
      </c>
      <c r="J145" s="261" t="str">
        <f>UPPER(IF(OR(I145="a",I145="as"),E143,IF(OR(I145="b",I145="bs"),E147,)))</f>
        <v/>
      </c>
      <c r="K145" s="255"/>
      <c r="L145" s="252"/>
      <c r="M145" s="253"/>
      <c r="N145" s="252"/>
      <c r="O145" s="253"/>
      <c r="P145" s="620" t="s">
        <v>344</v>
      </c>
      <c r="Q145" s="1612">
        <v>240</v>
      </c>
    </row>
    <row r="146" spans="1:19" ht="9" customHeight="1">
      <c r="A146" s="513">
        <v>32</v>
      </c>
      <c r="B146" s="118" t="str">
        <f>IF($D146="","",VLOOKUP($D146,'ž dvojice žrebna lista'!$A$7:$BO$38,48))</f>
        <v/>
      </c>
      <c r="C146" s="118" t="str">
        <f>IF($D146="","",VLOOKUP($D146,'ž dvojice žrebna lista'!$A$7:$BK$38,2))</f>
        <v/>
      </c>
      <c r="D146" s="102"/>
      <c r="E146" s="118" t="str">
        <f>UPPER(IF($D146="","",VLOOKUP($D146,'ž dvojice žrebna lista'!$A$7:$AV$38,3)))</f>
        <v/>
      </c>
      <c r="F146" s="118" t="str">
        <f>IF($D146="","",VLOOKUP($D146,'ž dvojice žrebna lista'!$A$7:$BK$38,4))</f>
        <v/>
      </c>
      <c r="G146" s="250"/>
      <c r="H146" s="118" t="str">
        <f>IF($D146="","",VLOOKUP($D146,'ž dvojice žrebna lista'!$A$7:$BK$38,5))</f>
        <v/>
      </c>
      <c r="I146" s="263"/>
      <c r="J146" s="252"/>
      <c r="K146" s="253"/>
      <c r="L146" s="265"/>
      <c r="M146" s="260"/>
      <c r="N146" s="252"/>
      <c r="O146" s="253"/>
      <c r="P146" s="620" t="s">
        <v>343</v>
      </c>
      <c r="Q146" s="1612">
        <v>120</v>
      </c>
    </row>
    <row r="147" spans="1:19" ht="9" customHeight="1">
      <c r="A147" s="511"/>
      <c r="B147" s="254"/>
      <c r="C147" s="568" t="str">
        <f>IF($D146="","",VLOOKUP($D146,'ž dvojice žrebna lista'!$A$7:$BK$38,18))</f>
        <v/>
      </c>
      <c r="D147" s="268" t="str">
        <f>IF(D146="","",D146)</f>
        <v/>
      </c>
      <c r="E147" s="118" t="str">
        <f>UPPER(IF($D146="","",VLOOKUP($D146,'ž dvojice žrebna lista'!$A$7:$AV$38,19)))</f>
        <v/>
      </c>
      <c r="F147" s="118" t="str">
        <f>UPPER(IF($D146="","",VLOOKUP($D146,'ž dvojice žrebna lista'!$A$7:$AV$38,20)))</f>
        <v/>
      </c>
      <c r="G147" s="250"/>
      <c r="H147" s="118" t="str">
        <f>UPPER(IF($D146="","",VLOOKUP($D146,'ž dvojice žrebna lista'!$A$7:$AV$38,21)))</f>
        <v/>
      </c>
      <c r="I147" s="255"/>
      <c r="J147" s="252"/>
      <c r="K147" s="253"/>
      <c r="L147" s="266"/>
      <c r="M147" s="267"/>
      <c r="N147" s="252"/>
      <c r="O147" s="253"/>
      <c r="P147" s="620" t="s">
        <v>342</v>
      </c>
      <c r="Q147" s="1612">
        <v>60</v>
      </c>
    </row>
    <row r="148" spans="1:19" ht="9" customHeight="1">
      <c r="A148" s="277"/>
      <c r="B148" s="278"/>
      <c r="C148" s="278"/>
      <c r="D148" s="279"/>
      <c r="E148" s="280"/>
      <c r="F148" s="280"/>
      <c r="G148" s="98"/>
      <c r="H148" s="280"/>
      <c r="I148" s="281"/>
      <c r="J148" s="107"/>
      <c r="K148" s="108"/>
      <c r="L148" s="107"/>
      <c r="M148" s="108"/>
      <c r="N148" s="107"/>
      <c r="O148" s="108"/>
      <c r="P148" s="911" t="s">
        <v>491</v>
      </c>
      <c r="Q148" s="1615" t="s">
        <v>492</v>
      </c>
    </row>
    <row r="149" spans="1:19" ht="6" customHeight="1">
      <c r="A149" s="277"/>
      <c r="B149" s="278"/>
      <c r="C149" s="278"/>
      <c r="D149" s="279"/>
      <c r="E149" s="280"/>
      <c r="F149" s="280"/>
      <c r="G149" s="282"/>
      <c r="H149" s="280"/>
      <c r="I149" s="281"/>
      <c r="J149" s="107"/>
      <c r="K149" s="108"/>
      <c r="L149" s="129"/>
      <c r="M149" s="130"/>
      <c r="N149" s="129"/>
      <c r="O149" s="130"/>
      <c r="P149" s="129"/>
      <c r="Q149" s="130"/>
    </row>
    <row r="150" spans="1:19" ht="10.5" customHeight="1">
      <c r="A150" s="453" t="s">
        <v>88</v>
      </c>
      <c r="B150" s="454"/>
      <c r="C150" s="455"/>
      <c r="D150" s="456" t="s">
        <v>2</v>
      </c>
      <c r="E150" s="457" t="s">
        <v>101</v>
      </c>
      <c r="F150" s="457"/>
      <c r="G150" s="457"/>
      <c r="H150" s="459" t="s">
        <v>177</v>
      </c>
      <c r="I150" s="456" t="s">
        <v>2</v>
      </c>
      <c r="J150" s="457" t="s">
        <v>175</v>
      </c>
      <c r="K150" s="460"/>
      <c r="L150" s="461" t="s">
        <v>90</v>
      </c>
      <c r="M150" s="462"/>
      <c r="N150" s="1616" t="s">
        <v>92</v>
      </c>
      <c r="O150" s="1677"/>
      <c r="P150" s="1703"/>
      <c r="Q150" s="1703"/>
      <c r="R150" s="1703"/>
      <c r="S150" s="1678"/>
    </row>
    <row r="151" spans="1:19" ht="9" customHeight="1">
      <c r="A151" s="464" t="s">
        <v>68</v>
      </c>
      <c r="B151" s="465"/>
      <c r="C151" s="466"/>
      <c r="D151" s="1617" t="s">
        <v>7</v>
      </c>
      <c r="E151" s="468" t="str">
        <f>IF(AND($C$35&gt;0,$D$35=5),$E$35,IF(AND($C$67&gt;0,$D$67=5),$E$67,IF(AND($C$86&gt;0,$D$86=5),$E$86,IF(AND($C$118&gt;0,$D$118=5),$E$118,""))))</f>
        <v/>
      </c>
      <c r="F151" s="465"/>
      <c r="G151" s="465"/>
      <c r="H151" s="820" t="str">
        <f>IF(E151="","",'ž dvojice žrebna lista'!AR12)</f>
        <v/>
      </c>
      <c r="I151" s="475" t="s">
        <v>3</v>
      </c>
      <c r="J151" s="465"/>
      <c r="K151" s="470"/>
      <c r="L151" s="465"/>
      <c r="M151" s="471"/>
      <c r="N151" s="472" t="s">
        <v>493</v>
      </c>
      <c r="O151" s="473"/>
      <c r="P151" s="473"/>
      <c r="Q151" s="1619"/>
      <c r="R151" s="1620"/>
      <c r="S151" s="1621"/>
    </row>
    <row r="152" spans="1:19" ht="9" customHeight="1">
      <c r="A152" s="1679"/>
      <c r="B152" s="1680"/>
      <c r="C152" s="1681"/>
      <c r="D152" s="467"/>
      <c r="E152" s="468" t="str">
        <f>IF(AND($C$36&gt;0,$D$35=5),$E$36,IF(AND($C$68&gt;0,$D$67=5),$E$68,IF(AND($C$87&gt;0,$D$86=5),$E$87,IF(AND($C$119&gt;0,$D$118=5),$E$119,""))))</f>
        <v/>
      </c>
      <c r="F152" s="465"/>
      <c r="G152" s="465"/>
      <c r="H152" s="474"/>
      <c r="I152" s="475" t="s">
        <v>4</v>
      </c>
      <c r="J152" s="465"/>
      <c r="K152" s="470"/>
      <c r="L152" s="465"/>
      <c r="M152" s="471"/>
      <c r="N152" s="1697"/>
      <c r="O152" s="1698"/>
      <c r="P152" s="1698"/>
      <c r="Q152" s="1698"/>
      <c r="R152" s="1698"/>
      <c r="S152" s="1699"/>
    </row>
    <row r="153" spans="1:19" ht="9" customHeight="1">
      <c r="A153" s="480"/>
      <c r="B153" s="481"/>
      <c r="C153" s="482"/>
      <c r="D153" s="1617" t="s">
        <v>8</v>
      </c>
      <c r="E153" s="468" t="str">
        <f>IF(AND($C$35&gt;0,$D$35=6),$E$35,IF(AND($C$67&gt;0,$D$67=6),$E$67,IF(AND($C$86&gt;0,$D$86=6),$E$86,IF(AND($C$118&gt;0,$D$118=6),$E$118,""))))</f>
        <v/>
      </c>
      <c r="F153" s="465"/>
      <c r="G153" s="465"/>
      <c r="H153" s="820" t="str">
        <f>IF(E153="","",'ž dvojice žrebna lista'!AR13)</f>
        <v/>
      </c>
      <c r="I153" s="475" t="s">
        <v>5</v>
      </c>
      <c r="J153" s="465"/>
      <c r="K153" s="470"/>
      <c r="L153" s="465"/>
      <c r="M153" s="471"/>
      <c r="N153" s="472" t="s">
        <v>105</v>
      </c>
      <c r="O153" s="473"/>
      <c r="P153" s="473"/>
      <c r="Q153" s="1619"/>
      <c r="R153" s="1620"/>
      <c r="S153" s="1621"/>
    </row>
    <row r="154" spans="1:19" ht="9" customHeight="1">
      <c r="A154" s="483"/>
      <c r="B154" s="484"/>
      <c r="C154" s="466"/>
      <c r="D154" s="467"/>
      <c r="E154" s="468" t="str">
        <f>IF(AND($C$36&gt;0,$D$35=6),$E$36,IF(AND($C$68&gt;0,$D$67=6),$E$68,IF(AND($C$87&gt;0,$D$86=6),$E$87,IF(AND($C$119&gt;0,$D$118=6),$E$119,""))))</f>
        <v/>
      </c>
      <c r="F154" s="465"/>
      <c r="G154" s="465"/>
      <c r="H154" s="474"/>
      <c r="I154" s="475" t="s">
        <v>6</v>
      </c>
      <c r="J154" s="465"/>
      <c r="K154" s="470"/>
      <c r="L154" s="465"/>
      <c r="M154" s="471"/>
      <c r="N154" s="464"/>
      <c r="O154" s="1618"/>
      <c r="P154" s="498"/>
      <c r="Q154" s="1618"/>
      <c r="R154" s="630"/>
      <c r="S154" s="1622"/>
    </row>
    <row r="155" spans="1:19" ht="9" customHeight="1">
      <c r="A155" s="485"/>
      <c r="B155" s="486"/>
      <c r="C155" s="487"/>
      <c r="D155" s="1617" t="s">
        <v>9</v>
      </c>
      <c r="E155" s="468" t="str">
        <f>IF(AND($C$35&gt;0,$D$35=7),$E$35,IF(AND($C$67&gt;0,$D$67=7),$E$67,IF(AND($C$86&gt;0,$D$86=7),$E$86,IF(AND($C$118&gt;0,$D$118=7),$E$118,""))))</f>
        <v/>
      </c>
      <c r="F155" s="465"/>
      <c r="G155" s="465"/>
      <c r="H155" s="820" t="str">
        <f>IF(E155="","",'ž dvojice žrebna lista'!AR14)</f>
        <v/>
      </c>
      <c r="I155" s="475" t="s">
        <v>7</v>
      </c>
      <c r="J155" s="465"/>
      <c r="K155" s="470"/>
      <c r="L155" s="465"/>
      <c r="M155" s="471"/>
      <c r="N155" s="490"/>
      <c r="O155" s="477"/>
      <c r="P155" s="478"/>
      <c r="Q155" s="477"/>
      <c r="R155" s="1623"/>
      <c r="S155" s="1624"/>
    </row>
    <row r="156" spans="1:19" ht="9" customHeight="1">
      <c r="A156" s="464"/>
      <c r="B156" s="465"/>
      <c r="C156" s="466"/>
      <c r="D156" s="467"/>
      <c r="E156" s="468" t="str">
        <f>IF(AND($C$36&gt;0,$D$35=7),$E$36,IF(AND($C$68&gt;0,$D$67=7),$E$68,IF(AND($C$87&gt;0,$D$86=7),$E$87,IF(AND($C$119&gt;0,$D$118=7),$E$119,""))))</f>
        <v/>
      </c>
      <c r="F156" s="465"/>
      <c r="G156" s="465"/>
      <c r="H156" s="474"/>
      <c r="I156" s="475" t="s">
        <v>8</v>
      </c>
      <c r="J156" s="465"/>
      <c r="K156" s="470"/>
      <c r="L156" s="465"/>
      <c r="M156" s="471"/>
      <c r="N156" s="1625" t="s">
        <v>122</v>
      </c>
      <c r="O156" s="1618"/>
      <c r="P156" s="498"/>
      <c r="Q156" s="1618"/>
      <c r="R156" s="630"/>
      <c r="S156" s="1622"/>
    </row>
    <row r="157" spans="1:19" ht="9" customHeight="1">
      <c r="A157" s="464"/>
      <c r="B157" s="465"/>
      <c r="C157" s="488"/>
      <c r="D157" s="1617" t="s">
        <v>10</v>
      </c>
      <c r="E157" s="468" t="str">
        <f>IF(AND($C$35&gt;0,$D$35=8),$E$35,IF(AND($C$67&gt;0,$D$67=8),$E$67,IF(AND($C$86&gt;0,$D$86=8),$E$86,IF(AND($C$118&gt;0,$D$118=8),$E$118,""))))</f>
        <v/>
      </c>
      <c r="F157" s="465"/>
      <c r="G157" s="465"/>
      <c r="H157" s="820" t="str">
        <f>IF(E157="","",'ž dvojice žrebna lista'!AR15)</f>
        <v/>
      </c>
      <c r="I157" s="475" t="s">
        <v>9</v>
      </c>
      <c r="J157" s="465"/>
      <c r="K157" s="470"/>
      <c r="L157" s="465"/>
      <c r="M157" s="471"/>
      <c r="N157" s="464" t="s">
        <v>83</v>
      </c>
      <c r="O157" s="1618"/>
      <c r="P157" s="1700">
        <f>'vnos podatkov'!$B$10</f>
        <v>0</v>
      </c>
      <c r="Q157" s="1700"/>
      <c r="R157" s="1701">
        <f>'vnos podatkov'!$B$10</f>
        <v>0</v>
      </c>
      <c r="S157" s="1702"/>
    </row>
    <row r="158" spans="1:19" ht="9" customHeight="1">
      <c r="A158" s="490"/>
      <c r="B158" s="478"/>
      <c r="C158" s="491"/>
      <c r="D158" s="492"/>
      <c r="E158" s="476" t="str">
        <f>IF(AND($C$36&gt;0,$D$35=8),$E$36,IF(AND($C$68&gt;0,$D$67=8),$E$68,IF(AND($C$87&gt;0,$D$86=8),$E$87,IF(AND($C$119&gt;0,$D$118=8),$E$119,""))))</f>
        <v/>
      </c>
      <c r="F158" s="478"/>
      <c r="G158" s="478"/>
      <c r="H158" s="493"/>
      <c r="I158" s="494" t="s">
        <v>10</v>
      </c>
      <c r="J158" s="478"/>
      <c r="K158" s="477"/>
      <c r="L158" s="478"/>
      <c r="M158" s="479"/>
      <c r="N158" s="490" t="s">
        <v>69</v>
      </c>
      <c r="O158" s="477"/>
      <c r="P158" s="1668">
        <f>'vnos podatkov'!$E$10</f>
        <v>0</v>
      </c>
      <c r="Q158" s="1668">
        <f>'vnos podatkov'!$E$10</f>
        <v>0</v>
      </c>
      <c r="R158" s="1698">
        <f>'vnos podatkov'!$E$10</f>
        <v>0</v>
      </c>
      <c r="S158" s="1699">
        <f>'vnos podatkov'!$E$10</f>
        <v>0</v>
      </c>
    </row>
  </sheetData>
  <mergeCells count="32">
    <mergeCell ref="F3:H3"/>
    <mergeCell ref="P3:S3"/>
    <mergeCell ref="D4:E4"/>
    <mergeCell ref="F4:H4"/>
    <mergeCell ref="P4:S4"/>
    <mergeCell ref="O10:Q11"/>
    <mergeCell ref="O13:P13"/>
    <mergeCell ref="O14:P14"/>
    <mergeCell ref="O17:P17"/>
    <mergeCell ref="O18:P18"/>
    <mergeCell ref="P61:Q62"/>
    <mergeCell ref="O71:S71"/>
    <mergeCell ref="P82:S82"/>
    <mergeCell ref="F82:H82"/>
    <mergeCell ref="A73:C73"/>
    <mergeCell ref="N73:S73"/>
    <mergeCell ref="P78:S78"/>
    <mergeCell ref="P79:S79"/>
    <mergeCell ref="A152:C152"/>
    <mergeCell ref="N152:S152"/>
    <mergeCell ref="P157:S157"/>
    <mergeCell ref="D83:E83"/>
    <mergeCell ref="P83:S83"/>
    <mergeCell ref="F83:H83"/>
    <mergeCell ref="P140:Q141"/>
    <mergeCell ref="P158:S158"/>
    <mergeCell ref="O89:Q90"/>
    <mergeCell ref="O92:P92"/>
    <mergeCell ref="O93:P93"/>
    <mergeCell ref="O96:P96"/>
    <mergeCell ref="O97:P97"/>
    <mergeCell ref="O150:S150"/>
  </mergeCells>
  <phoneticPr fontId="0" type="noConversion"/>
  <conditionalFormatting sqref="B134 B142 B90 B94 B98 B138 B106 B110 B118 B122 B126 B55 B63 B11 B15 B19 B59 B27 B31 B35 B39 B43 B47">
    <cfRule type="cellIs" dxfId="147" priority="117" stopIfTrue="1" operator="equal">
      <formula>"DA"</formula>
    </cfRule>
  </conditionalFormatting>
  <conditionalFormatting sqref="B7 H7 F7 H51 B67 F67 F51 H67 C67:C68 B51">
    <cfRule type="expression" dxfId="146" priority="116" stopIfTrue="1">
      <formula>AND($D7&lt;5,$C7&gt;0)</formula>
    </cfRule>
  </conditionalFormatting>
  <conditionalFormatting sqref="H52 H8 E68:F68 E8:F8 E52:F52 H68">
    <cfRule type="expression" dxfId="145" priority="115" stopIfTrue="1">
      <formula>AND($D7&lt;5,$C7&gt;0)</formula>
    </cfRule>
  </conditionalFormatting>
  <conditionalFormatting sqref="E67 E51">
    <cfRule type="cellIs" dxfId="144" priority="113" stopIfTrue="1" operator="equal">
      <formula>"Bye"</formula>
    </cfRule>
    <cfRule type="expression" dxfId="143" priority="114" stopIfTrue="1">
      <formula>AND($D51&lt;5,$C51&gt;0)</formula>
    </cfRule>
  </conditionalFormatting>
  <conditionalFormatting sqref="L13 L29 L45 L61 N21 N53 P37 J9 J17 J25 J33 J41 J49 J57 J65">
    <cfRule type="expression" dxfId="142" priority="111" stopIfTrue="1">
      <formula>I10="as"</formula>
    </cfRule>
    <cfRule type="expression" dxfId="141" priority="112" stopIfTrue="1">
      <formula>I10="bs"</formula>
    </cfRule>
  </conditionalFormatting>
  <conditionalFormatting sqref="L14 L30 L46 L62 J66 N54 N22 J10 J18 J26 J34 J42 J50 J58 P38">
    <cfRule type="expression" dxfId="140" priority="109" stopIfTrue="1">
      <formula>I10="as"</formula>
    </cfRule>
    <cfRule type="expression" dxfId="139" priority="110" stopIfTrue="1">
      <formula>I10="bs"</formula>
    </cfRule>
  </conditionalFormatting>
  <conditionalFormatting sqref="P95 I89 I97 I105 I113 I121 I129 I137 I145 K141 K125 K109 K93 M101 M133 O117 I10 I18 I26 I34 I42 I50 I58 I66 K62 K46 K30 K14 M22 M54 O38 P16">
    <cfRule type="expression" dxfId="138" priority="108" stopIfTrue="1">
      <formula>$N$1="CU"</formula>
    </cfRule>
  </conditionalFormatting>
  <conditionalFormatting sqref="E7">
    <cfRule type="expression" dxfId="137" priority="107" stopIfTrue="1">
      <formula>AND($D7&lt;5,$C7&gt;0)</formula>
    </cfRule>
  </conditionalFormatting>
  <conditionalFormatting sqref="E11">
    <cfRule type="cellIs" dxfId="136" priority="105" stopIfTrue="1" operator="equal">
      <formula>"Bye"</formula>
    </cfRule>
    <cfRule type="expression" dxfId="135" priority="106" stopIfTrue="1">
      <formula>AND($D11&lt;5,$C11&gt;0)</formula>
    </cfRule>
  </conditionalFormatting>
  <conditionalFormatting sqref="F11 H11 F15 H15:H16 H27:H28 H31:H32 H35:H36 H39:H40 H43:H44 H47:H48 H55:H56 H59:H60 H63:H64">
    <cfRule type="expression" dxfId="134" priority="104" stopIfTrue="1">
      <formula>AND($D11&lt;5,$C11&gt;0)</formula>
    </cfRule>
  </conditionalFormatting>
  <conditionalFormatting sqref="E12:F12 F40 F44 F48 L39 F56 F60 F64">
    <cfRule type="expression" dxfId="133" priority="103" stopIfTrue="1">
      <formula>AND($D11&lt;5,$C11&gt;0)</formula>
    </cfRule>
  </conditionalFormatting>
  <conditionalFormatting sqref="H12">
    <cfRule type="expression" dxfId="132" priority="102" stopIfTrue="1">
      <formula>AND($D12&lt;5,$C12&gt;0)</formula>
    </cfRule>
  </conditionalFormatting>
  <conditionalFormatting sqref="E15 E19:F20 H19:H20 E39:E40 E43:E44 E47:E48 E55:E56 E59:E60 E63:E64 F39 F43 F47 F55 F59 F63 E27:F28 E31:F32 E35:F36">
    <cfRule type="cellIs" dxfId="131" priority="100" stopIfTrue="1" operator="equal">
      <formula>"Bye"</formula>
    </cfRule>
    <cfRule type="expression" dxfId="130" priority="101" stopIfTrue="1">
      <formula>AND($D15&lt;5,$C15&gt;0)</formula>
    </cfRule>
  </conditionalFormatting>
  <conditionalFormatting sqref="E16:F16">
    <cfRule type="expression" dxfId="129" priority="99" stopIfTrue="1">
      <formula>AND($D15&lt;5,$C15&gt;0)</formula>
    </cfRule>
  </conditionalFormatting>
  <conditionalFormatting sqref="H10 L22 H34 H18 H26 H42 H50 H58 H66 J46 J62 N38 L54 J30 J14">
    <cfRule type="expression" dxfId="128" priority="96" stopIfTrue="1">
      <formula>AND($N$1="CU",H10="Sodnik")</formula>
    </cfRule>
    <cfRule type="expression" dxfId="127" priority="97" stopIfTrue="1">
      <formula>AND($N$1="CU",H10&lt;&gt;"Umpire",I10&lt;&gt;"")</formula>
    </cfRule>
    <cfRule type="expression" dxfId="126" priority="98" stopIfTrue="1">
      <formula>AND($N$1="CU",H10&lt;&gt;"Umpire")</formula>
    </cfRule>
  </conditionalFormatting>
  <conditionalFormatting sqref="D87 D91 D95 D99 D103 D107 D111 D119 D123 D127 D131 D135 D139 D143 D147 D8 D12 D16 D20 D40 D28 D32 D44 D48 D52 D56 D60 D64 D68 D36">
    <cfRule type="expression" dxfId="125" priority="95" stopIfTrue="1">
      <formula>"IF(D7=D8)"</formula>
    </cfRule>
  </conditionalFormatting>
  <conditionalFormatting sqref="D42">
    <cfRule type="expression" dxfId="124" priority="92" stopIfTrue="1">
      <formula>AND($D42&gt;0,$D42&lt;5,$C42&gt;0)</formula>
    </cfRule>
    <cfRule type="expression" dxfId="123" priority="93" stopIfTrue="1">
      <formula>$D42&gt;0</formula>
    </cfRule>
    <cfRule type="expression" dxfId="122" priority="94" stopIfTrue="1">
      <formula>$E42="Bye"</formula>
    </cfRule>
  </conditionalFormatting>
  <conditionalFormatting sqref="C51 C7:C8">
    <cfRule type="expression" dxfId="121" priority="89" stopIfTrue="1">
      <formula>AND($D7&gt;0,$D7&lt;5,$C7&gt;0)</formula>
    </cfRule>
    <cfRule type="expression" dxfId="120" priority="90" stopIfTrue="1">
      <formula>$D7&gt;0</formula>
    </cfRule>
    <cfRule type="expression" dxfId="119" priority="91" stopIfTrue="1">
      <formula>$E7="Bye"</formula>
    </cfRule>
  </conditionalFormatting>
  <conditionalFormatting sqref="C52">
    <cfRule type="expression" dxfId="118" priority="86" stopIfTrue="1">
      <formula>AND($D52&gt;0,$D52&lt;5,$C52&gt;0)</formula>
    </cfRule>
    <cfRule type="expression" dxfId="117" priority="87" stopIfTrue="1">
      <formula>$D52&gt;0</formula>
    </cfRule>
    <cfRule type="expression" dxfId="116" priority="88" stopIfTrue="1">
      <formula>$E52="Bye"</formula>
    </cfRule>
  </conditionalFormatting>
  <conditionalFormatting sqref="D7 D67 D35 D39 D114 D118">
    <cfRule type="expression" dxfId="115" priority="85" stopIfTrue="1">
      <formula>$D7&gt;0</formula>
    </cfRule>
  </conditionalFormatting>
  <conditionalFormatting sqref="D11 D15 D19 D27 D31 D43 D47 D55 D59 D63 D51">
    <cfRule type="expression" dxfId="114" priority="84" stopIfTrue="1">
      <formula>$D11&gt;0</formula>
    </cfRule>
  </conditionalFormatting>
  <conditionalFormatting sqref="B86 H86 F86 H130 F102 F146 F130 H146 H102 B130 B146 C146:C147 B102">
    <cfRule type="expression" dxfId="113" priority="83" stopIfTrue="1">
      <formula>AND($D86&lt;5,$C86&gt;0)</formula>
    </cfRule>
  </conditionalFormatting>
  <conditionalFormatting sqref="H131 H87 E147:F147 E103:F103 E131:F131 H103 E87:F87 H147">
    <cfRule type="expression" dxfId="112" priority="82" stopIfTrue="1">
      <formula>AND($D86&lt;5,$C86&gt;0)</formula>
    </cfRule>
  </conditionalFormatting>
  <conditionalFormatting sqref="E146 E102 E130">
    <cfRule type="cellIs" dxfId="111" priority="80" stopIfTrue="1" operator="equal">
      <formula>"Bye"</formula>
    </cfRule>
    <cfRule type="expression" dxfId="110" priority="81" stopIfTrue="1">
      <formula>AND($D102&lt;5,$C102&gt;0)</formula>
    </cfRule>
  </conditionalFormatting>
  <conditionalFormatting sqref="L92 L108 L124 L140 N100 N132 P116 J88 J96 J104 J112 J120 J128 J136 J144">
    <cfRule type="expression" dxfId="109" priority="78" stopIfTrue="1">
      <formula>I89="as"</formula>
    </cfRule>
    <cfRule type="expression" dxfId="108" priority="79" stopIfTrue="1">
      <formula>I89="bs"</formula>
    </cfRule>
  </conditionalFormatting>
  <conditionalFormatting sqref="L93 L109 L125 L141 J145 N133 N101 J89 J97 J105 J113 J121 J129 J137 P117">
    <cfRule type="expression" dxfId="107" priority="76" stopIfTrue="1">
      <formula>I89="as"</formula>
    </cfRule>
    <cfRule type="expression" dxfId="106" priority="77" stopIfTrue="1">
      <formula>I89="bs"</formula>
    </cfRule>
  </conditionalFormatting>
  <conditionalFormatting sqref="E86">
    <cfRule type="expression" dxfId="105" priority="75" stopIfTrue="1">
      <formula>AND($D86&lt;5,$C86&gt;0)</formula>
    </cfRule>
  </conditionalFormatting>
  <conditionalFormatting sqref="E90">
    <cfRule type="cellIs" dxfId="104" priority="73" stopIfTrue="1" operator="equal">
      <formula>"Bye"</formula>
    </cfRule>
    <cfRule type="expression" dxfId="103" priority="74" stopIfTrue="1">
      <formula>AND($D90&lt;5,$C90&gt;0)</formula>
    </cfRule>
  </conditionalFormatting>
  <conditionalFormatting sqref="F90 H90 F94 H94:H95 H106:H107 H110:H111 H118:H119 H122:H123 H126:H127 H134:H135 H138:H139 H142:H143">
    <cfRule type="expression" dxfId="102" priority="72" stopIfTrue="1">
      <formula>AND($D90&lt;5,$C90&gt;0)</formula>
    </cfRule>
  </conditionalFormatting>
  <conditionalFormatting sqref="E91:F91 F119 F123 F127 L118 F135 F139 F143">
    <cfRule type="expression" dxfId="101" priority="71" stopIfTrue="1">
      <formula>AND($D90&lt;5,$C90&gt;0)</formula>
    </cfRule>
  </conditionalFormatting>
  <conditionalFormatting sqref="H91">
    <cfRule type="expression" dxfId="100" priority="70" stopIfTrue="1">
      <formula>AND($D91&lt;5,$C91&gt;0)</formula>
    </cfRule>
  </conditionalFormatting>
  <conditionalFormatting sqref="E94 E98:F99 H98:H99 E118:E119 E122:E123 E126:E127 E134:E135 E138:E139 E142:E143 F118 F122 F126 F134 F138 F142 E106:F107 E110:F111">
    <cfRule type="cellIs" dxfId="99" priority="68" stopIfTrue="1" operator="equal">
      <formula>"Bye"</formula>
    </cfRule>
    <cfRule type="expression" dxfId="98" priority="69" stopIfTrue="1">
      <formula>AND($D94&lt;5,$C94&gt;0)</formula>
    </cfRule>
  </conditionalFormatting>
  <conditionalFormatting sqref="E95:F95">
    <cfRule type="expression" dxfId="97" priority="67" stopIfTrue="1">
      <formula>AND($D94&lt;5,$C94&gt;0)</formula>
    </cfRule>
  </conditionalFormatting>
  <conditionalFormatting sqref="H89 L101 H113 H97 H105 H121 H129 H137 H145 J125 J141 N117 L133 J109 J93">
    <cfRule type="expression" dxfId="96" priority="64" stopIfTrue="1">
      <formula>AND($N$1="CU",H89="Sodnik")</formula>
    </cfRule>
    <cfRule type="expression" dxfId="95" priority="65" stopIfTrue="1">
      <formula>AND($N$1="CU",H89&lt;&gt;"Umpire",I89&lt;&gt;"")</formula>
    </cfRule>
    <cfRule type="expression" dxfId="94" priority="66" stopIfTrue="1">
      <formula>AND($N$1="CU",H89&lt;&gt;"Umpire")</formula>
    </cfRule>
  </conditionalFormatting>
  <conditionalFormatting sqref="D121">
    <cfRule type="expression" dxfId="93" priority="61" stopIfTrue="1">
      <formula>AND($D121&gt;0,$D121&lt;5,$C121&gt;0)</formula>
    </cfRule>
    <cfRule type="expression" dxfId="92" priority="62" stopIfTrue="1">
      <formula>$D121&gt;0</formula>
    </cfRule>
    <cfRule type="expression" dxfId="91" priority="63" stopIfTrue="1">
      <formula>$E121="Bye"</formula>
    </cfRule>
  </conditionalFormatting>
  <conditionalFormatting sqref="C130 C102:C103 C86:C87">
    <cfRule type="expression" dxfId="90" priority="58" stopIfTrue="1">
      <formula>AND($D86&gt;0,$D86&lt;5,$C86&gt;0)</formula>
    </cfRule>
    <cfRule type="expression" dxfId="89" priority="59" stopIfTrue="1">
      <formula>$D86&gt;0</formula>
    </cfRule>
    <cfRule type="expression" dxfId="88" priority="60" stopIfTrue="1">
      <formula>$E86="Bye"</formula>
    </cfRule>
  </conditionalFormatting>
  <conditionalFormatting sqref="C131">
    <cfRule type="expression" dxfId="87" priority="55" stopIfTrue="1">
      <formula>AND($D131&gt;0,$D131&lt;5,$C131&gt;0)</formula>
    </cfRule>
    <cfRule type="expression" dxfId="86" priority="56" stopIfTrue="1">
      <formula>$D131&gt;0</formula>
    </cfRule>
    <cfRule type="expression" dxfId="85" priority="57" stopIfTrue="1">
      <formula>$E131="Bye"</formula>
    </cfRule>
  </conditionalFormatting>
  <conditionalFormatting sqref="D86 D146">
    <cfRule type="expression" dxfId="84" priority="54" stopIfTrue="1">
      <formula>$D86&gt;0</formula>
    </cfRule>
  </conditionalFormatting>
  <conditionalFormatting sqref="D90 D94 D98 D106 D110 D142 D122 D126 D134 D138 D102">
    <cfRule type="expression" dxfId="83" priority="53" stopIfTrue="1">
      <formula>$D90&gt;0</formula>
    </cfRule>
  </conditionalFormatting>
  <conditionalFormatting sqref="E39">
    <cfRule type="expression" dxfId="82" priority="52" stopIfTrue="1">
      <formula>AND($D39&lt;5,$C39&gt;0)</formula>
    </cfRule>
  </conditionalFormatting>
  <conditionalFormatting sqref="E39:I40">
    <cfRule type="expression" dxfId="81" priority="51" stopIfTrue="1">
      <formula>AND($D39&lt;5,$C39&gt;0)</formula>
    </cfRule>
  </conditionalFormatting>
  <conditionalFormatting sqref="B39:C40 E39:I40 D40">
    <cfRule type="expression" dxfId="80" priority="50" stopIfTrue="1">
      <formula>AND($D39&lt;5,$C39&gt;0)</formula>
    </cfRule>
  </conditionalFormatting>
  <conditionalFormatting sqref="B35:C36 E35:I36 D36">
    <cfRule type="expression" dxfId="79" priority="49" stopIfTrue="1">
      <formula>AND($D35&lt;5,$C35&gt;0)</formula>
    </cfRule>
  </conditionalFormatting>
  <conditionalFormatting sqref="D130">
    <cfRule type="expression" dxfId="78" priority="48" stopIfTrue="1">
      <formula>$D130&gt;0</formula>
    </cfRule>
  </conditionalFormatting>
  <conditionalFormatting sqref="O13:P13">
    <cfRule type="expression" dxfId="77" priority="39" stopIfTrue="1">
      <formula>O38="bs"</formula>
    </cfRule>
    <cfRule type="expression" dxfId="76" priority="40" stopIfTrue="1">
      <formula>O38="as"</formula>
    </cfRule>
  </conditionalFormatting>
  <conditionalFormatting sqref="O14:P14">
    <cfRule type="expression" dxfId="75" priority="37" stopIfTrue="1">
      <formula>O38="bs"</formula>
    </cfRule>
    <cfRule type="expression" dxfId="74" priority="38" stopIfTrue="1">
      <formula>O38="as"</formula>
    </cfRule>
  </conditionalFormatting>
  <conditionalFormatting sqref="O17:P17">
    <cfRule type="expression" dxfId="73" priority="35" stopIfTrue="1">
      <formula>O117="bs"</formula>
    </cfRule>
    <cfRule type="expression" dxfId="72" priority="36" stopIfTrue="1">
      <formula>O117="as"</formula>
    </cfRule>
  </conditionalFormatting>
  <conditionalFormatting sqref="O18:P18">
    <cfRule type="expression" dxfId="71" priority="33" stopIfTrue="1">
      <formula>O117="bs"</formula>
    </cfRule>
    <cfRule type="expression" dxfId="70" priority="34" stopIfTrue="1">
      <formula>O117="as"</formula>
    </cfRule>
  </conditionalFormatting>
  <conditionalFormatting sqref="O92:P92">
    <cfRule type="expression" dxfId="69" priority="31" stopIfTrue="1">
      <formula>O38="bs"</formula>
    </cfRule>
    <cfRule type="expression" dxfId="68" priority="32" stopIfTrue="1">
      <formula>O38="as"</formula>
    </cfRule>
  </conditionalFormatting>
  <conditionalFormatting sqref="O93:P93">
    <cfRule type="expression" dxfId="67" priority="29" stopIfTrue="1">
      <formula>O38="as"</formula>
    </cfRule>
    <cfRule type="expression" dxfId="66" priority="30" stopIfTrue="1">
      <formula>O38="bs"</formula>
    </cfRule>
  </conditionalFormatting>
  <conditionalFormatting sqref="O96:P96">
    <cfRule type="expression" dxfId="65" priority="27" stopIfTrue="1">
      <formula>O117="bs"</formula>
    </cfRule>
    <cfRule type="expression" dxfId="64" priority="28" stopIfTrue="1">
      <formula>O117="as"</formula>
    </cfRule>
  </conditionalFormatting>
  <conditionalFormatting sqref="O97:P97">
    <cfRule type="expression" dxfId="63" priority="25" stopIfTrue="1">
      <formula>O117="bs"</formula>
    </cfRule>
    <cfRule type="expression" dxfId="62" priority="26" stopIfTrue="1">
      <formula>O117="as"</formula>
    </cfRule>
  </conditionalFormatting>
  <conditionalFormatting sqref="Q15">
    <cfRule type="expression" dxfId="61" priority="23" stopIfTrue="1">
      <formula>P16="bs"</formula>
    </cfRule>
    <cfRule type="expression" dxfId="60" priority="24" stopIfTrue="1">
      <formula>P16="as"</formula>
    </cfRule>
  </conditionalFormatting>
  <conditionalFormatting sqref="Q16">
    <cfRule type="expression" dxfId="59" priority="21" stopIfTrue="1">
      <formula>P16="bs"</formula>
    </cfRule>
    <cfRule type="expression" dxfId="58" priority="22" stopIfTrue="1">
      <formula>P16="as"</formula>
    </cfRule>
  </conditionalFormatting>
  <conditionalFormatting sqref="Q94">
    <cfRule type="expression" dxfId="57" priority="19" stopIfTrue="1">
      <formula>P16="bs"</formula>
    </cfRule>
    <cfRule type="expression" dxfId="56" priority="20" stopIfTrue="1">
      <formula>P16="as"</formula>
    </cfRule>
  </conditionalFormatting>
  <conditionalFormatting sqref="Q95">
    <cfRule type="expression" dxfId="55" priority="17" stopIfTrue="1">
      <formula>P16="bs"</formula>
    </cfRule>
    <cfRule type="expression" dxfId="54" priority="18" stopIfTrue="1">
      <formula>P16="as"</formula>
    </cfRule>
  </conditionalFormatting>
  <conditionalFormatting sqref="D23">
    <cfRule type="expression" dxfId="53" priority="10" stopIfTrue="1">
      <formula>$D23&gt;0</formula>
    </cfRule>
  </conditionalFormatting>
  <conditionalFormatting sqref="N16:O16">
    <cfRule type="expression" dxfId="52" priority="7" stopIfTrue="1">
      <formula>AND($N$1="CU",N16="Sodnik")</formula>
    </cfRule>
    <cfRule type="expression" dxfId="51" priority="8" stopIfTrue="1">
      <formula>AND($N$1="CU",N16&lt;&gt;"Umpire",O16&lt;&gt;"")</formula>
    </cfRule>
    <cfRule type="expression" dxfId="50" priority="9" stopIfTrue="1">
      <formula>AND($N$1="CU",N16&lt;&gt;"Umpire")</formula>
    </cfRule>
  </conditionalFormatting>
  <conditionalFormatting sqref="N95:O95">
    <cfRule type="expression" dxfId="49" priority="1" stopIfTrue="1">
      <formula>AND($N$1="CU",N95="Sodnik")</formula>
    </cfRule>
    <cfRule type="expression" dxfId="48" priority="2" stopIfTrue="1">
      <formula>AND($N$1="CU",N95&lt;&gt;"Umpire",O95&lt;&gt;"")</formula>
    </cfRule>
    <cfRule type="expression" dxfId="47" priority="3" stopIfTrue="1">
      <formula>AND($N$1="CU",N95&lt;&gt;"Umpire")</formula>
    </cfRule>
  </conditionalFormatting>
  <dataValidations count="1">
    <dataValidation type="list" allowBlank="1" showInputMessage="1" sqref="N95 H89 J93 J109 N117 L133 J125 J141 H145 H137 H129 H121 H113 H105 H97 L101 H10 L22 H18 H26 H34 H42 H50 H58 H66 J62 J46 L54 N38 J30 J14 N16">
      <formula1>$T$7:$T$16</formula1>
    </dataValidation>
  </dataValidations>
  <printOptions horizontalCentered="1" verticalCentered="1"/>
  <pageMargins left="0.75" right="0.75" top="0.15748031496062992" bottom="0.19685039370078741" header="0.31496062992125984" footer="0.31496062992125984"/>
  <pageSetup paperSize="9" scale="90" orientation="portrait" horizontalDpi="300" verticalDpi="300" r:id="rId1"/>
  <headerFooter alignWithMargins="0"/>
  <rowBreaks count="1" manualBreakCount="1">
    <brk id="79" max="16383" man="1"/>
  </rowBreaks>
  <drawing r:id="rId2"/>
  <legacyDrawing r:id="rId3"/>
</worksheet>
</file>

<file path=xl/worksheets/sheet24.xml><?xml version="1.0" encoding="utf-8"?>
<worksheet xmlns="http://schemas.openxmlformats.org/spreadsheetml/2006/main" xmlns:r="http://schemas.openxmlformats.org/officeDocument/2006/relationships">
  <sheetPr codeName="Sheet21"/>
  <dimension ref="A1:AE150"/>
  <sheetViews>
    <sheetView showGridLines="0" showZeros="0" zoomScale="86" workbookViewId="0">
      <pane ySplit="6" topLeftCell="A7" activePane="bottomLeft" state="frozen"/>
      <selection activeCell="C42" sqref="C42"/>
      <selection pane="bottomLeft"/>
    </sheetView>
  </sheetViews>
  <sheetFormatPr defaultRowHeight="12.75"/>
  <cols>
    <col min="1" max="1" width="3.85546875" customWidth="1"/>
    <col min="2" max="2" width="6.7109375" customWidth="1"/>
    <col min="3" max="3" width="22.85546875" customWidth="1"/>
    <col min="4" max="4" width="21.85546875" customWidth="1"/>
    <col min="5" max="5" width="7.7109375" style="54" customWidth="1"/>
    <col min="6" max="6" width="12.140625" style="410" customWidth="1"/>
    <col min="7" max="7" width="4.7109375" style="58" hidden="1" customWidth="1"/>
    <col min="8" max="9" width="3.85546875" style="58" hidden="1" customWidth="1"/>
    <col min="10" max="10" width="7.7109375" style="401" customWidth="1"/>
    <col min="11" max="11" width="7.7109375" style="40" customWidth="1"/>
    <col min="12" max="12" width="12.28515625" style="40" customWidth="1"/>
    <col min="13" max="13" width="4.140625" style="40" hidden="1" customWidth="1"/>
    <col min="14" max="14" width="6" style="40" customWidth="1"/>
    <col min="15" max="15" width="5.140625" style="40" hidden="1" customWidth="1"/>
    <col min="16" max="16" width="8" style="40" customWidth="1"/>
    <col min="17" max="17" width="7.7109375" style="40" customWidth="1"/>
    <col min="18" max="18" width="7.5703125" style="177" customWidth="1"/>
    <col min="19" max="19" width="3.140625" style="40" hidden="1" customWidth="1"/>
    <col min="20" max="20" width="6.28515625" style="174" hidden="1" customWidth="1"/>
    <col min="21" max="23" width="2.42578125" style="174" hidden="1" customWidth="1"/>
  </cols>
  <sheetData>
    <row r="1" spans="1:31" ht="26.25">
      <c r="A1" s="49">
        <f>'vnos podatkov'!$A$6</f>
        <v>0</v>
      </c>
      <c r="B1" s="49"/>
      <c r="C1" s="50"/>
      <c r="D1" s="148"/>
      <c r="E1" s="661" t="s">
        <v>393</v>
      </c>
      <c r="G1" s="79"/>
      <c r="H1" s="65"/>
      <c r="I1" s="65"/>
      <c r="J1" s="638"/>
      <c r="K1" s="52"/>
      <c r="L1" s="52"/>
      <c r="M1" s="52"/>
      <c r="N1" s="52"/>
      <c r="O1" s="52"/>
      <c r="P1" s="52"/>
      <c r="Q1" s="219"/>
      <c r="R1" s="182"/>
      <c r="S1" s="52"/>
    </row>
    <row r="2" spans="1:31" ht="16.5" thickBot="1">
      <c r="A2" s="941">
        <f>'vnos podatkov'!$A$8</f>
        <v>0</v>
      </c>
      <c r="B2" s="53">
        <f>'vnos podatkov'!$B$8</f>
        <v>0</v>
      </c>
      <c r="C2" s="895">
        <f>'vnos podatkov'!$C$8</f>
        <v>0</v>
      </c>
      <c r="D2" s="46"/>
      <c r="E2" s="661" t="s">
        <v>82</v>
      </c>
      <c r="G2" s="59"/>
      <c r="H2" s="59"/>
      <c r="I2" s="59"/>
      <c r="J2" s="223"/>
      <c r="K2" s="59"/>
      <c r="L2" s="51"/>
      <c r="M2" s="51"/>
      <c r="N2" s="950"/>
      <c r="O2" s="51"/>
      <c r="P2" s="51"/>
      <c r="Q2" s="637"/>
      <c r="R2" s="1034"/>
      <c r="S2" s="375"/>
    </row>
    <row r="3" spans="1:31" s="2" customFormat="1" ht="13.5" thickBot="1">
      <c r="A3" s="656" t="s">
        <v>119</v>
      </c>
      <c r="B3" s="659"/>
      <c r="C3" s="659"/>
      <c r="D3" s="660"/>
      <c r="E3" s="18"/>
      <c r="F3" s="411"/>
      <c r="G3" s="80"/>
      <c r="H3" s="80"/>
      <c r="I3" s="80"/>
      <c r="J3" s="158"/>
      <c r="K3" s="81"/>
      <c r="L3" s="82"/>
      <c r="M3" s="69"/>
      <c r="N3" s="938"/>
      <c r="O3" s="83"/>
      <c r="P3" s="1717" t="s">
        <v>75</v>
      </c>
      <c r="Q3" s="1718"/>
      <c r="R3" s="1719"/>
      <c r="S3" s="374"/>
      <c r="T3" s="179"/>
      <c r="U3" s="180"/>
      <c r="V3" s="180"/>
      <c r="W3" s="180"/>
    </row>
    <row r="4" spans="1:31" s="2" customFormat="1">
      <c r="A4" s="42" t="s">
        <v>388</v>
      </c>
      <c r="B4" s="42"/>
      <c r="C4" s="153" t="s">
        <v>68</v>
      </c>
      <c r="D4" s="153" t="s">
        <v>76</v>
      </c>
      <c r="E4" s="41" t="s">
        <v>123</v>
      </c>
      <c r="F4" s="412"/>
      <c r="H4" s="84" t="s">
        <v>83</v>
      </c>
      <c r="I4" s="84"/>
      <c r="J4" s="153" t="s">
        <v>83</v>
      </c>
      <c r="K4" s="73"/>
      <c r="L4" s="43" t="s">
        <v>69</v>
      </c>
      <c r="M4" s="85"/>
      <c r="N4" s="938"/>
      <c r="O4" s="86"/>
      <c r="P4" s="1720"/>
      <c r="Q4" s="1721"/>
      <c r="R4" s="1722"/>
      <c r="S4" s="19"/>
      <c r="T4" s="179"/>
      <c r="U4" s="181"/>
      <c r="V4" s="181"/>
      <c r="W4" s="181"/>
    </row>
    <row r="5" spans="1:31" s="2" customFormat="1" ht="13.5" thickBot="1">
      <c r="A5" s="942">
        <f>'vnos podatkov'!$D$8</f>
        <v>0</v>
      </c>
      <c r="B5" s="942"/>
      <c r="C5" s="1011">
        <f>'vnos podatkov'!$A$10</f>
        <v>0</v>
      </c>
      <c r="D5" s="388">
        <f>'vnos podatkov'!$C$10</f>
        <v>0</v>
      </c>
      <c r="E5" s="631" t="s">
        <v>3</v>
      </c>
      <c r="F5" s="942"/>
      <c r="G5" s="631"/>
      <c r="H5" s="384">
        <f>'vnos podatkov'!$B$10</f>
        <v>0</v>
      </c>
      <c r="I5" s="384"/>
      <c r="J5" s="388">
        <f>'vnos podatkov'!$B$10</f>
        <v>0</v>
      </c>
      <c r="K5" s="1033"/>
      <c r="L5" s="382">
        <f>'vnos podatkov'!$E$10</f>
        <v>0</v>
      </c>
      <c r="M5" s="1031"/>
      <c r="N5" s="382"/>
      <c r="O5" s="382"/>
      <c r="P5" s="1723"/>
      <c r="Q5" s="1724"/>
      <c r="R5" s="1725"/>
      <c r="S5" s="178"/>
      <c r="T5" s="179"/>
      <c r="U5" s="181"/>
      <c r="V5" s="181"/>
      <c r="W5" s="181"/>
    </row>
    <row r="6" spans="1:31" s="373" customFormat="1" ht="34.5" customHeight="1" thickBot="1">
      <c r="A6" s="1014" t="s">
        <v>80</v>
      </c>
      <c r="B6" s="1082" t="s">
        <v>126</v>
      </c>
      <c r="C6" s="1082" t="s">
        <v>138</v>
      </c>
      <c r="D6" s="1082" t="s">
        <v>137</v>
      </c>
      <c r="E6" s="1083" t="s">
        <v>76</v>
      </c>
      <c r="F6" s="1015" t="s">
        <v>77</v>
      </c>
      <c r="G6" s="1084" t="s">
        <v>109</v>
      </c>
      <c r="H6" s="1085"/>
      <c r="I6" s="409"/>
      <c r="J6" s="1016" t="s">
        <v>95</v>
      </c>
      <c r="K6" s="1014" t="s">
        <v>209</v>
      </c>
      <c r="L6" s="1014" t="s">
        <v>210</v>
      </c>
      <c r="M6" s="1086"/>
      <c r="N6" s="1014" t="s">
        <v>346</v>
      </c>
      <c r="O6" s="1087" t="s">
        <v>0</v>
      </c>
      <c r="P6" s="1014"/>
      <c r="Q6" s="1014" t="s">
        <v>84</v>
      </c>
      <c r="R6" s="1014" t="s">
        <v>79</v>
      </c>
      <c r="S6" s="376" t="s">
        <v>1</v>
      </c>
      <c r="T6" s="377"/>
      <c r="U6" s="377"/>
      <c r="V6" s="377"/>
      <c r="W6" s="377"/>
    </row>
    <row r="7" spans="1:31" s="11" customFormat="1" ht="18.95" customHeight="1">
      <c r="A7" s="1088">
        <v>1</v>
      </c>
      <c r="B7" s="1469"/>
      <c r="C7" s="1470"/>
      <c r="D7" s="1470"/>
      <c r="E7" s="1471"/>
      <c r="F7" s="1472"/>
      <c r="G7" s="1472"/>
      <c r="H7" s="1472"/>
      <c r="I7" s="1473"/>
      <c r="J7" s="1469"/>
      <c r="K7" s="1469"/>
      <c r="L7" s="1469"/>
      <c r="M7" s="1469"/>
      <c r="N7" s="1469"/>
      <c r="O7" s="445"/>
      <c r="P7" s="445"/>
      <c r="Q7" s="636"/>
      <c r="R7" s="636"/>
      <c r="S7" s="173"/>
      <c r="T7" s="175"/>
      <c r="U7" s="175"/>
      <c r="V7" s="175"/>
      <c r="W7" s="175"/>
      <c r="Y7" s="1487" t="s">
        <v>431</v>
      </c>
      <c r="Z7" s="1498"/>
      <c r="AA7" s="1498"/>
      <c r="AB7" s="1491"/>
      <c r="AC7" s="1491"/>
      <c r="AD7" s="1491"/>
      <c r="AE7" s="1492"/>
    </row>
    <row r="8" spans="1:31" s="11" customFormat="1" ht="18.95" customHeight="1">
      <c r="A8" s="1089">
        <v>2</v>
      </c>
      <c r="B8" s="1469"/>
      <c r="C8" s="1470"/>
      <c r="D8" s="1470"/>
      <c r="E8" s="1471"/>
      <c r="F8" s="1472"/>
      <c r="G8" s="1472"/>
      <c r="H8" s="1472"/>
      <c r="I8" s="1473"/>
      <c r="J8" s="1469"/>
      <c r="K8" s="1469"/>
      <c r="L8" s="1469"/>
      <c r="M8" s="1469"/>
      <c r="N8" s="1469"/>
      <c r="O8" s="445"/>
      <c r="P8" s="445"/>
      <c r="Q8" s="636"/>
      <c r="R8" s="636"/>
      <c r="S8" s="413"/>
      <c r="T8" s="175"/>
      <c r="U8" s="175"/>
      <c r="V8" s="175"/>
      <c r="W8" s="175"/>
      <c r="Y8" s="1488" t="s">
        <v>437</v>
      </c>
      <c r="Z8" s="175"/>
      <c r="AA8" s="175"/>
      <c r="AB8" s="1493"/>
      <c r="AC8" s="1493"/>
      <c r="AD8" s="1493"/>
      <c r="AE8" s="1494"/>
    </row>
    <row r="9" spans="1:31" s="11" customFormat="1" ht="18.95" customHeight="1">
      <c r="A9" s="1089">
        <v>3</v>
      </c>
      <c r="B9" s="1469"/>
      <c r="C9" s="1470"/>
      <c r="D9" s="1470"/>
      <c r="E9" s="1471"/>
      <c r="F9" s="1472"/>
      <c r="G9" s="1472"/>
      <c r="H9" s="1472"/>
      <c r="I9" s="1473"/>
      <c r="J9" s="1469"/>
      <c r="K9" s="1469"/>
      <c r="L9" s="1469"/>
      <c r="M9" s="1469"/>
      <c r="N9" s="1469"/>
      <c r="O9" s="445"/>
      <c r="P9" s="650"/>
      <c r="Q9" s="636"/>
      <c r="R9" s="636"/>
      <c r="S9" s="413"/>
      <c r="T9" s="175"/>
      <c r="U9" s="175"/>
      <c r="V9" s="175"/>
      <c r="W9" s="175"/>
      <c r="Y9" s="1488" t="s">
        <v>432</v>
      </c>
      <c r="Z9" s="175"/>
      <c r="AA9" s="175"/>
      <c r="AB9" s="1493"/>
      <c r="AC9" s="1493"/>
      <c r="AD9" s="1493"/>
      <c r="AE9" s="1494"/>
    </row>
    <row r="10" spans="1:31" s="11" customFormat="1" ht="18.95" customHeight="1">
      <c r="A10" s="1089">
        <v>4</v>
      </c>
      <c r="B10" s="1469"/>
      <c r="C10" s="1470"/>
      <c r="D10" s="1470"/>
      <c r="E10" s="1471"/>
      <c r="F10" s="1472"/>
      <c r="G10" s="1472"/>
      <c r="H10" s="1472"/>
      <c r="I10" s="1473"/>
      <c r="J10" s="1469"/>
      <c r="K10" s="1469"/>
      <c r="L10" s="1469"/>
      <c r="M10" s="1469"/>
      <c r="N10" s="1469"/>
      <c r="O10" s="445"/>
      <c r="P10" s="650"/>
      <c r="Q10" s="636"/>
      <c r="R10" s="636"/>
      <c r="S10" s="413"/>
      <c r="T10" s="175"/>
      <c r="U10" s="175"/>
      <c r="V10" s="175"/>
      <c r="W10" s="175"/>
      <c r="Y10" s="1488" t="s">
        <v>441</v>
      </c>
      <c r="Z10" s="175"/>
      <c r="AA10" s="175"/>
      <c r="AB10" s="1493"/>
      <c r="AC10" s="1493"/>
      <c r="AD10" s="1493"/>
      <c r="AE10" s="1494"/>
    </row>
    <row r="11" spans="1:31" s="11" customFormat="1" ht="21.75" customHeight="1">
      <c r="A11" s="1089">
        <v>5</v>
      </c>
      <c r="B11" s="1469"/>
      <c r="C11" s="1470"/>
      <c r="D11" s="1470"/>
      <c r="E11" s="1471"/>
      <c r="F11" s="1472"/>
      <c r="G11" s="1472"/>
      <c r="H11" s="1472"/>
      <c r="I11" s="1473"/>
      <c r="J11" s="1469"/>
      <c r="K11" s="1469"/>
      <c r="L11" s="1469"/>
      <c r="M11" s="1469"/>
      <c r="N11" s="1469"/>
      <c r="O11" s="445"/>
      <c r="P11" s="445"/>
      <c r="Q11" s="636"/>
      <c r="R11" s="636"/>
      <c r="S11" s="413"/>
      <c r="T11" s="175"/>
      <c r="U11" s="175"/>
      <c r="V11" s="175"/>
      <c r="W11" s="175"/>
      <c r="Y11" s="1489" t="s">
        <v>442</v>
      </c>
      <c r="Z11" s="175"/>
      <c r="AA11" s="175"/>
      <c r="AB11" s="1493"/>
      <c r="AC11" s="1493"/>
      <c r="AD11" s="1493"/>
      <c r="AE11" s="1494"/>
    </row>
    <row r="12" spans="1:31" s="11" customFormat="1" ht="18.75" customHeight="1">
      <c r="A12" s="1089">
        <v>6</v>
      </c>
      <c r="B12" s="1469"/>
      <c r="C12" s="1470"/>
      <c r="D12" s="1470"/>
      <c r="E12" s="1471"/>
      <c r="F12" s="1472"/>
      <c r="G12" s="1472"/>
      <c r="H12" s="1472"/>
      <c r="I12" s="1473"/>
      <c r="J12" s="1469"/>
      <c r="K12" s="1469"/>
      <c r="L12" s="1469"/>
      <c r="M12" s="1469"/>
      <c r="N12" s="1469"/>
      <c r="O12" s="445"/>
      <c r="P12" s="445"/>
      <c r="Q12" s="636"/>
      <c r="R12" s="636"/>
      <c r="S12" s="413"/>
      <c r="T12" s="175"/>
      <c r="U12" s="175"/>
      <c r="V12" s="175"/>
      <c r="W12" s="175"/>
      <c r="Y12" s="1490" t="s">
        <v>436</v>
      </c>
      <c r="Z12" s="1499"/>
      <c r="AA12" s="1499"/>
      <c r="AB12" s="1495"/>
      <c r="AC12" s="1495"/>
      <c r="AD12" s="1495"/>
      <c r="AE12" s="1496"/>
    </row>
    <row r="13" spans="1:31" s="11" customFormat="1" ht="18.95" customHeight="1">
      <c r="A13" s="1089">
        <v>7</v>
      </c>
      <c r="B13" s="1469"/>
      <c r="C13" s="1470"/>
      <c r="D13" s="1470"/>
      <c r="E13" s="1471"/>
      <c r="F13" s="1472"/>
      <c r="G13" s="1472"/>
      <c r="H13" s="1472"/>
      <c r="I13" s="1473"/>
      <c r="J13" s="1469"/>
      <c r="K13" s="1469"/>
      <c r="L13" s="1469"/>
      <c r="M13" s="1469"/>
      <c r="N13" s="1469"/>
      <c r="O13" s="445"/>
      <c r="P13" s="445"/>
      <c r="Q13" s="636"/>
      <c r="R13" s="636"/>
      <c r="S13" s="413"/>
      <c r="T13" s="175"/>
      <c r="U13" s="175"/>
      <c r="V13" s="175"/>
      <c r="W13" s="175"/>
    </row>
    <row r="14" spans="1:31" s="11" customFormat="1" ht="18.95" customHeight="1">
      <c r="A14" s="1089">
        <v>8</v>
      </c>
      <c r="B14" s="1469"/>
      <c r="C14" s="1470"/>
      <c r="D14" s="1470"/>
      <c r="E14" s="1471"/>
      <c r="F14" s="1472"/>
      <c r="G14" s="1472"/>
      <c r="H14" s="1472"/>
      <c r="I14" s="1473"/>
      <c r="J14" s="1469"/>
      <c r="K14" s="1469"/>
      <c r="L14" s="1469"/>
      <c r="M14" s="1469"/>
      <c r="N14" s="1469"/>
      <c r="O14" s="445"/>
      <c r="P14" s="445"/>
      <c r="Q14" s="636"/>
      <c r="R14" s="636"/>
      <c r="S14" s="413"/>
      <c r="T14" s="175"/>
      <c r="U14" s="175"/>
      <c r="V14" s="175"/>
      <c r="W14" s="175"/>
    </row>
    <row r="15" spans="1:31" s="11" customFormat="1" ht="18.95" customHeight="1">
      <c r="A15" s="1089">
        <v>9</v>
      </c>
      <c r="B15" s="1469"/>
      <c r="C15" s="1470"/>
      <c r="D15" s="1470"/>
      <c r="E15" s="1471"/>
      <c r="F15" s="1472"/>
      <c r="G15" s="1472"/>
      <c r="H15" s="1472"/>
      <c r="I15" s="1473"/>
      <c r="J15" s="1469"/>
      <c r="K15" s="1469"/>
      <c r="L15" s="1469"/>
      <c r="M15" s="1469"/>
      <c r="N15" s="1469"/>
      <c r="O15" s="445"/>
      <c r="P15" s="445"/>
      <c r="Q15" s="636"/>
      <c r="R15" s="636"/>
      <c r="S15" s="413"/>
      <c r="T15" s="175"/>
      <c r="U15" s="175"/>
      <c r="V15" s="175"/>
      <c r="W15" s="175"/>
    </row>
    <row r="16" spans="1:31" s="11" customFormat="1" ht="18.95" customHeight="1">
      <c r="A16" s="1089">
        <v>10</v>
      </c>
      <c r="B16" s="1469"/>
      <c r="C16" s="1470"/>
      <c r="D16" s="1470"/>
      <c r="E16" s="1471"/>
      <c r="F16" s="1472"/>
      <c r="G16" s="1472"/>
      <c r="H16" s="1472"/>
      <c r="I16" s="1473"/>
      <c r="J16" s="1469"/>
      <c r="K16" s="1469"/>
      <c r="L16" s="1469"/>
      <c r="M16" s="1469"/>
      <c r="N16" s="1469"/>
      <c r="O16" s="445"/>
      <c r="P16" s="445"/>
      <c r="Q16" s="636"/>
      <c r="R16" s="636"/>
      <c r="S16" s="413"/>
      <c r="T16" s="175"/>
      <c r="U16" s="175"/>
      <c r="V16" s="175"/>
      <c r="W16" s="175"/>
    </row>
    <row r="17" spans="1:23" s="11" customFormat="1" ht="18.95" customHeight="1">
      <c r="A17" s="1089">
        <v>11</v>
      </c>
      <c r="B17" s="1469"/>
      <c r="C17" s="1470"/>
      <c r="D17" s="1470"/>
      <c r="E17" s="1471"/>
      <c r="F17" s="1472"/>
      <c r="G17" s="1472"/>
      <c r="H17" s="1472"/>
      <c r="I17" s="1473"/>
      <c r="J17" s="1469"/>
      <c r="K17" s="1469"/>
      <c r="L17" s="1469"/>
      <c r="M17" s="1469"/>
      <c r="N17" s="1469"/>
      <c r="O17" s="445"/>
      <c r="P17" s="445"/>
      <c r="Q17" s="636"/>
      <c r="R17" s="636"/>
      <c r="S17" s="413"/>
      <c r="T17" s="175"/>
      <c r="U17" s="175"/>
      <c r="V17" s="175"/>
      <c r="W17" s="175"/>
    </row>
    <row r="18" spans="1:23" s="11" customFormat="1" ht="18.95" customHeight="1">
      <c r="A18" s="1089">
        <v>12</v>
      </c>
      <c r="B18" s="1469"/>
      <c r="C18" s="1470"/>
      <c r="D18" s="1470"/>
      <c r="E18" s="1471"/>
      <c r="F18" s="1472"/>
      <c r="G18" s="1472"/>
      <c r="H18" s="1472"/>
      <c r="I18" s="1473"/>
      <c r="J18" s="1469"/>
      <c r="K18" s="1469"/>
      <c r="L18" s="1469"/>
      <c r="M18" s="1469"/>
      <c r="N18" s="1469"/>
      <c r="O18" s="445"/>
      <c r="P18" s="445"/>
      <c r="Q18" s="636"/>
      <c r="R18" s="636"/>
      <c r="S18" s="413"/>
      <c r="T18" s="175"/>
      <c r="U18" s="175"/>
      <c r="V18" s="175"/>
      <c r="W18" s="175"/>
    </row>
    <row r="19" spans="1:23" s="11" customFormat="1" ht="18.95" customHeight="1">
      <c r="A19" s="1089">
        <v>13</v>
      </c>
      <c r="B19" s="1469"/>
      <c r="C19" s="1470"/>
      <c r="D19" s="1470"/>
      <c r="E19" s="1471"/>
      <c r="F19" s="1472"/>
      <c r="G19" s="1472"/>
      <c r="H19" s="1472"/>
      <c r="I19" s="1473"/>
      <c r="J19" s="1469"/>
      <c r="K19" s="1469"/>
      <c r="L19" s="1469"/>
      <c r="M19" s="1469"/>
      <c r="N19" s="1469"/>
      <c r="O19" s="445"/>
      <c r="P19" s="445"/>
      <c r="Q19" s="636"/>
      <c r="R19" s="636"/>
      <c r="S19" s="413"/>
      <c r="T19" s="175"/>
      <c r="U19" s="175"/>
      <c r="V19" s="175"/>
      <c r="W19" s="175"/>
    </row>
    <row r="20" spans="1:23" s="11" customFormat="1" ht="18.95" customHeight="1">
      <c r="A20" s="1089">
        <v>14</v>
      </c>
      <c r="B20" s="1469"/>
      <c r="C20" s="1470"/>
      <c r="D20" s="1470"/>
      <c r="E20" s="1471"/>
      <c r="F20" s="1472"/>
      <c r="G20" s="1472"/>
      <c r="H20" s="1472"/>
      <c r="I20" s="1473"/>
      <c r="J20" s="1469"/>
      <c r="K20" s="1469"/>
      <c r="L20" s="1469"/>
      <c r="M20" s="1469"/>
      <c r="N20" s="1469"/>
      <c r="O20" s="445"/>
      <c r="P20" s="445"/>
      <c r="Q20" s="636"/>
      <c r="R20" s="636"/>
      <c r="S20" s="413"/>
      <c r="T20" s="175"/>
      <c r="U20" s="175"/>
      <c r="V20" s="175"/>
      <c r="W20" s="175"/>
    </row>
    <row r="21" spans="1:23" s="11" customFormat="1" ht="18.95" customHeight="1">
      <c r="A21" s="1089">
        <v>15</v>
      </c>
      <c r="B21" s="1469"/>
      <c r="C21" s="1470"/>
      <c r="D21" s="1470"/>
      <c r="E21" s="1471"/>
      <c r="F21" s="1472"/>
      <c r="G21" s="1472"/>
      <c r="H21" s="1472"/>
      <c r="I21" s="1473"/>
      <c r="J21" s="1469"/>
      <c r="K21" s="1469"/>
      <c r="L21" s="1469"/>
      <c r="M21" s="1469"/>
      <c r="N21" s="1469"/>
      <c r="O21" s="445"/>
      <c r="P21" s="445"/>
      <c r="Q21" s="636"/>
      <c r="R21" s="636"/>
      <c r="S21" s="413"/>
      <c r="T21" s="175"/>
      <c r="U21" s="175"/>
      <c r="V21" s="175"/>
      <c r="W21" s="175"/>
    </row>
    <row r="22" spans="1:23" s="11" customFormat="1" ht="18.95" customHeight="1">
      <c r="A22" s="1089">
        <v>16</v>
      </c>
      <c r="B22" s="1469"/>
      <c r="C22" s="1470"/>
      <c r="D22" s="1470"/>
      <c r="E22" s="1471"/>
      <c r="F22" s="1472"/>
      <c r="G22" s="1472"/>
      <c r="H22" s="1472"/>
      <c r="I22" s="1473"/>
      <c r="J22" s="1469"/>
      <c r="K22" s="1469"/>
      <c r="L22" s="1469"/>
      <c r="M22" s="1469"/>
      <c r="N22" s="1469"/>
      <c r="O22" s="445"/>
      <c r="P22" s="445"/>
      <c r="Q22" s="636"/>
      <c r="R22" s="636"/>
      <c r="S22" s="413"/>
      <c r="T22" s="175"/>
      <c r="U22" s="175"/>
      <c r="V22" s="175"/>
      <c r="W22" s="175"/>
    </row>
    <row r="23" spans="1:23" s="11" customFormat="1" ht="18.95" customHeight="1">
      <c r="A23" s="1089">
        <v>17</v>
      </c>
      <c r="B23" s="446"/>
      <c r="C23" s="440"/>
      <c r="D23" s="440"/>
      <c r="E23" s="441"/>
      <c r="F23" s="442"/>
      <c r="G23" s="442"/>
      <c r="H23" s="442"/>
      <c r="I23" s="943"/>
      <c r="J23" s="446"/>
      <c r="K23" s="1411"/>
      <c r="L23" s="444"/>
      <c r="M23" s="442"/>
      <c r="N23" s="1411"/>
      <c r="O23" s="1409"/>
      <c r="P23" s="1411"/>
      <c r="Q23" s="636"/>
      <c r="R23" s="636"/>
      <c r="S23" s="413"/>
      <c r="T23" s="175"/>
      <c r="U23" s="175"/>
      <c r="V23" s="175"/>
      <c r="W23" s="175"/>
    </row>
    <row r="24" spans="1:23" s="11" customFormat="1" ht="18.95" customHeight="1">
      <c r="A24" s="1089">
        <v>18</v>
      </c>
      <c r="B24" s="446"/>
      <c r="C24" s="440"/>
      <c r="D24" s="440"/>
      <c r="E24" s="441"/>
      <c r="F24" s="442"/>
      <c r="G24" s="442"/>
      <c r="H24" s="442"/>
      <c r="I24" s="943"/>
      <c r="J24" s="446"/>
      <c r="K24" s="1411"/>
      <c r="L24" s="444"/>
      <c r="M24" s="442"/>
      <c r="N24" s="1411"/>
      <c r="O24" s="1409"/>
      <c r="P24" s="1411"/>
      <c r="Q24" s="636"/>
      <c r="R24" s="636"/>
      <c r="S24" s="413"/>
      <c r="T24" s="175"/>
      <c r="U24" s="175"/>
      <c r="V24" s="175"/>
      <c r="W24" s="175"/>
    </row>
    <row r="25" spans="1:23" s="11" customFormat="1" ht="18.95" customHeight="1">
      <c r="A25" s="1089">
        <v>19</v>
      </c>
      <c r="B25" s="446"/>
      <c r="C25" s="440"/>
      <c r="D25" s="440"/>
      <c r="E25" s="441"/>
      <c r="F25" s="442"/>
      <c r="G25" s="442"/>
      <c r="H25" s="442"/>
      <c r="I25" s="943"/>
      <c r="J25" s="446"/>
      <c r="K25" s="1411"/>
      <c r="L25" s="444"/>
      <c r="M25" s="442"/>
      <c r="N25" s="1411"/>
      <c r="O25" s="1409"/>
      <c r="P25" s="1411"/>
      <c r="Q25" s="636"/>
      <c r="R25" s="636"/>
      <c r="S25" s="413"/>
      <c r="T25" s="175"/>
      <c r="U25" s="175"/>
      <c r="V25" s="175"/>
      <c r="W25" s="175"/>
    </row>
    <row r="26" spans="1:23" s="11" customFormat="1" ht="18.95" customHeight="1">
      <c r="A26" s="1089">
        <v>20</v>
      </c>
      <c r="B26" s="446"/>
      <c r="C26" s="440"/>
      <c r="D26" s="440"/>
      <c r="E26" s="441"/>
      <c r="F26" s="442"/>
      <c r="G26" s="442"/>
      <c r="H26" s="442"/>
      <c r="I26" s="943"/>
      <c r="J26" s="446"/>
      <c r="K26" s="1411"/>
      <c r="L26" s="444"/>
      <c r="M26" s="442"/>
      <c r="N26" s="1411"/>
      <c r="O26" s="1409"/>
      <c r="P26" s="1411"/>
      <c r="Q26" s="636"/>
      <c r="R26" s="636"/>
      <c r="S26" s="413"/>
      <c r="T26" s="175"/>
      <c r="U26" s="175"/>
      <c r="V26" s="175"/>
      <c r="W26" s="175"/>
    </row>
    <row r="27" spans="1:23" s="11" customFormat="1" ht="18.95" customHeight="1">
      <c r="A27" s="1089">
        <v>21</v>
      </c>
      <c r="B27" s="446"/>
      <c r="C27" s="440"/>
      <c r="D27" s="440"/>
      <c r="E27" s="441"/>
      <c r="F27" s="442"/>
      <c r="G27" s="442"/>
      <c r="H27" s="442"/>
      <c r="I27" s="943"/>
      <c r="J27" s="446"/>
      <c r="K27" s="1411"/>
      <c r="L27" s="444"/>
      <c r="M27" s="442"/>
      <c r="N27" s="1411"/>
      <c r="O27" s="1409"/>
      <c r="P27" s="1411"/>
      <c r="Q27" s="636"/>
      <c r="R27" s="636"/>
      <c r="S27" s="413"/>
      <c r="T27" s="175"/>
      <c r="U27" s="175"/>
      <c r="V27" s="175"/>
      <c r="W27" s="175"/>
    </row>
    <row r="28" spans="1:23" s="11" customFormat="1" ht="18.95" customHeight="1">
      <c r="A28" s="1089">
        <v>22</v>
      </c>
      <c r="B28" s="446"/>
      <c r="C28" s="440"/>
      <c r="D28" s="440"/>
      <c r="E28" s="441"/>
      <c r="F28" s="442"/>
      <c r="G28" s="442"/>
      <c r="H28" s="442"/>
      <c r="I28" s="943"/>
      <c r="J28" s="446"/>
      <c r="K28" s="1411"/>
      <c r="L28" s="444"/>
      <c r="M28" s="442"/>
      <c r="N28" s="1411"/>
      <c r="O28" s="1409"/>
      <c r="P28" s="1411"/>
      <c r="Q28" s="636"/>
      <c r="R28" s="636"/>
      <c r="S28" s="413"/>
      <c r="T28" s="175"/>
      <c r="U28" s="175"/>
      <c r="V28" s="175"/>
      <c r="W28" s="175"/>
    </row>
    <row r="29" spans="1:23" s="11" customFormat="1" ht="18.95" customHeight="1">
      <c r="A29" s="1089">
        <v>23</v>
      </c>
      <c r="B29" s="446"/>
      <c r="C29" s="440"/>
      <c r="D29" s="440"/>
      <c r="E29" s="441"/>
      <c r="F29" s="442"/>
      <c r="G29" s="442"/>
      <c r="H29" s="442"/>
      <c r="I29" s="943"/>
      <c r="J29" s="446"/>
      <c r="K29" s="1411"/>
      <c r="L29" s="444"/>
      <c r="M29" s="442"/>
      <c r="N29" s="1411"/>
      <c r="O29" s="1409"/>
      <c r="P29" s="1411"/>
      <c r="Q29" s="636"/>
      <c r="R29" s="636"/>
      <c r="S29" s="413"/>
      <c r="T29" s="175"/>
      <c r="U29" s="175"/>
      <c r="V29" s="175"/>
      <c r="W29" s="175"/>
    </row>
    <row r="30" spans="1:23" s="11" customFormat="1" ht="18.95" customHeight="1">
      <c r="A30" s="1089">
        <v>24</v>
      </c>
      <c r="B30" s="446"/>
      <c r="C30" s="440"/>
      <c r="D30" s="440"/>
      <c r="E30" s="441"/>
      <c r="F30" s="442"/>
      <c r="G30" s="442"/>
      <c r="H30" s="442"/>
      <c r="I30" s="943"/>
      <c r="J30" s="446"/>
      <c r="K30" s="1411"/>
      <c r="L30" s="444"/>
      <c r="M30" s="442"/>
      <c r="N30" s="1411"/>
      <c r="O30" s="1409"/>
      <c r="P30" s="1411"/>
      <c r="Q30" s="636"/>
      <c r="R30" s="636"/>
      <c r="S30" s="413"/>
      <c r="T30" s="175"/>
      <c r="U30" s="175"/>
      <c r="V30" s="175"/>
      <c r="W30" s="175"/>
    </row>
    <row r="31" spans="1:23" s="11" customFormat="1" ht="18.95" customHeight="1">
      <c r="A31" s="1089">
        <v>25</v>
      </c>
      <c r="B31" s="446"/>
      <c r="C31" s="440"/>
      <c r="D31" s="440"/>
      <c r="E31" s="441"/>
      <c r="F31" s="442"/>
      <c r="G31" s="442"/>
      <c r="H31" s="442"/>
      <c r="I31" s="943"/>
      <c r="J31" s="446"/>
      <c r="K31" s="1411"/>
      <c r="L31" s="444"/>
      <c r="M31" s="442"/>
      <c r="N31" s="1411"/>
      <c r="O31" s="1409"/>
      <c r="P31" s="1411"/>
      <c r="Q31" s="636"/>
      <c r="R31" s="636"/>
      <c r="S31" s="413"/>
      <c r="T31" s="175"/>
      <c r="U31" s="175"/>
      <c r="V31" s="175"/>
      <c r="W31" s="175"/>
    </row>
    <row r="32" spans="1:23" s="11" customFormat="1" ht="18.95" customHeight="1">
      <c r="A32" s="1089">
        <v>26</v>
      </c>
      <c r="B32" s="446"/>
      <c r="C32" s="440"/>
      <c r="D32" s="440"/>
      <c r="E32" s="441"/>
      <c r="F32" s="442"/>
      <c r="G32" s="442"/>
      <c r="H32" s="442"/>
      <c r="I32" s="943"/>
      <c r="J32" s="446"/>
      <c r="K32" s="1411"/>
      <c r="L32" s="444"/>
      <c r="M32" s="442"/>
      <c r="N32" s="1411"/>
      <c r="O32" s="1409"/>
      <c r="P32" s="1411"/>
      <c r="Q32" s="636"/>
      <c r="R32" s="636"/>
      <c r="S32" s="413"/>
      <c r="T32" s="175"/>
      <c r="U32" s="175"/>
      <c r="V32" s="175"/>
      <c r="W32" s="175"/>
    </row>
    <row r="33" spans="1:23" s="11" customFormat="1" ht="18.95" customHeight="1">
      <c r="A33" s="1089">
        <v>27</v>
      </c>
      <c r="B33" s="446"/>
      <c r="C33" s="440"/>
      <c r="D33" s="440"/>
      <c r="E33" s="441"/>
      <c r="F33" s="442"/>
      <c r="G33" s="442"/>
      <c r="H33" s="442"/>
      <c r="I33" s="943"/>
      <c r="J33" s="446"/>
      <c r="K33" s="1411"/>
      <c r="L33" s="444"/>
      <c r="M33" s="442"/>
      <c r="N33" s="1411"/>
      <c r="O33" s="1409"/>
      <c r="P33" s="1411"/>
      <c r="Q33" s="636"/>
      <c r="R33" s="636"/>
      <c r="S33" s="413"/>
      <c r="T33" s="175"/>
      <c r="U33" s="175"/>
      <c r="V33" s="175"/>
      <c r="W33" s="175"/>
    </row>
    <row r="34" spans="1:23" s="11" customFormat="1" ht="18.95" customHeight="1">
      <c r="A34" s="1089">
        <v>28</v>
      </c>
      <c r="B34" s="446"/>
      <c r="C34" s="440"/>
      <c r="D34" s="440"/>
      <c r="E34" s="441"/>
      <c r="F34" s="442"/>
      <c r="G34" s="442"/>
      <c r="H34" s="442"/>
      <c r="I34" s="943"/>
      <c r="J34" s="446"/>
      <c r="K34" s="1411"/>
      <c r="L34" s="444"/>
      <c r="M34" s="442"/>
      <c r="N34" s="1411"/>
      <c r="O34" s="1409"/>
      <c r="P34" s="1411"/>
      <c r="Q34" s="636"/>
      <c r="R34" s="636"/>
      <c r="S34" s="409"/>
      <c r="T34" s="175"/>
      <c r="U34" s="175"/>
      <c r="V34" s="175"/>
      <c r="W34" s="175"/>
    </row>
    <row r="35" spans="1:23" s="11" customFormat="1" ht="18.95" customHeight="1">
      <c r="A35" s="1089">
        <v>29</v>
      </c>
      <c r="B35" s="446"/>
      <c r="C35" s="440"/>
      <c r="D35" s="440"/>
      <c r="E35" s="441"/>
      <c r="F35" s="442"/>
      <c r="G35" s="442"/>
      <c r="H35" s="442"/>
      <c r="I35" s="943"/>
      <c r="J35" s="446"/>
      <c r="K35" s="1411"/>
      <c r="L35" s="444"/>
      <c r="M35" s="442"/>
      <c r="N35" s="1411"/>
      <c r="O35" s="1409"/>
      <c r="P35" s="1411"/>
      <c r="Q35" s="636"/>
      <c r="R35" s="636"/>
      <c r="S35" s="409"/>
      <c r="T35" s="175"/>
      <c r="U35" s="175"/>
      <c r="V35" s="175"/>
      <c r="W35" s="175"/>
    </row>
    <row r="36" spans="1:23" s="11" customFormat="1" ht="18.95" customHeight="1">
      <c r="A36" s="1089">
        <v>30</v>
      </c>
      <c r="B36" s="446"/>
      <c r="C36" s="440"/>
      <c r="D36" s="440"/>
      <c r="E36" s="441"/>
      <c r="F36" s="442"/>
      <c r="G36" s="442"/>
      <c r="H36" s="442"/>
      <c r="I36" s="943"/>
      <c r="J36" s="446"/>
      <c r="K36" s="1411"/>
      <c r="L36" s="444"/>
      <c r="M36" s="442"/>
      <c r="N36" s="1411"/>
      <c r="O36" s="1409"/>
      <c r="P36" s="1411"/>
      <c r="Q36" s="636"/>
      <c r="R36" s="636"/>
      <c r="S36" s="413"/>
      <c r="T36" s="175"/>
      <c r="U36" s="175"/>
      <c r="V36" s="175"/>
      <c r="W36" s="175"/>
    </row>
    <row r="37" spans="1:23" s="150" customFormat="1" ht="18.95" customHeight="1">
      <c r="A37" s="1089">
        <v>31</v>
      </c>
      <c r="B37" s="446"/>
      <c r="C37" s="440"/>
      <c r="D37" s="440"/>
      <c r="E37" s="441"/>
      <c r="F37" s="442"/>
      <c r="G37" s="442"/>
      <c r="H37" s="442"/>
      <c r="I37" s="943"/>
      <c r="J37" s="446"/>
      <c r="K37" s="1411"/>
      <c r="L37" s="444"/>
      <c r="M37" s="442"/>
      <c r="N37" s="1411"/>
      <c r="O37" s="1409"/>
      <c r="P37" s="1411"/>
      <c r="Q37" s="636"/>
      <c r="R37" s="636"/>
      <c r="S37" s="413"/>
      <c r="T37" s="175"/>
      <c r="U37" s="175"/>
      <c r="V37" s="175"/>
      <c r="W37" s="175"/>
    </row>
    <row r="38" spans="1:23" s="11" customFormat="1" ht="18.95" customHeight="1">
      <c r="A38" s="1089">
        <v>32</v>
      </c>
      <c r="B38" s="446"/>
      <c r="C38" s="440"/>
      <c r="D38" s="440"/>
      <c r="E38" s="441"/>
      <c r="F38" s="442"/>
      <c r="G38" s="442"/>
      <c r="H38" s="442"/>
      <c r="I38" s="943"/>
      <c r="J38" s="446"/>
      <c r="K38" s="1411"/>
      <c r="L38" s="444"/>
      <c r="M38" s="442"/>
      <c r="N38" s="1411"/>
      <c r="O38" s="1409"/>
      <c r="P38" s="1411"/>
      <c r="Q38" s="636"/>
      <c r="R38" s="636"/>
      <c r="S38" s="413"/>
      <c r="T38" s="175"/>
      <c r="U38" s="175"/>
      <c r="V38" s="175"/>
      <c r="W38" s="175"/>
    </row>
    <row r="39" spans="1:23" s="11" customFormat="1" ht="18.95" customHeight="1">
      <c r="A39" s="1089">
        <v>33</v>
      </c>
      <c r="B39" s="446"/>
      <c r="C39" s="440"/>
      <c r="D39" s="440"/>
      <c r="E39" s="441"/>
      <c r="F39" s="444"/>
      <c r="G39" s="650"/>
      <c r="H39" s="650"/>
      <c r="I39" s="650"/>
      <c r="J39" s="446"/>
      <c r="K39" s="1411"/>
      <c r="L39" s="446"/>
      <c r="M39" s="446"/>
      <c r="N39" s="446"/>
      <c r="O39" s="446"/>
      <c r="P39" s="1411"/>
      <c r="Q39" s="446"/>
      <c r="R39" s="636"/>
      <c r="S39" s="413"/>
      <c r="T39" s="175"/>
      <c r="U39" s="175"/>
      <c r="V39" s="175"/>
      <c r="W39" s="175"/>
    </row>
    <row r="40" spans="1:23" s="11" customFormat="1" ht="18.95" customHeight="1">
      <c r="A40" s="1089">
        <v>34</v>
      </c>
      <c r="B40" s="446"/>
      <c r="C40" s="440"/>
      <c r="D40" s="440"/>
      <c r="E40" s="441"/>
      <c r="F40" s="444"/>
      <c r="G40" s="650"/>
      <c r="H40" s="650"/>
      <c r="I40" s="650"/>
      <c r="J40" s="446"/>
      <c r="K40" s="1411"/>
      <c r="L40" s="446"/>
      <c r="M40" s="446"/>
      <c r="N40" s="446"/>
      <c r="O40" s="446"/>
      <c r="P40" s="1411"/>
      <c r="Q40" s="446"/>
      <c r="R40" s="636"/>
      <c r="S40" s="413"/>
      <c r="T40" s="175"/>
      <c r="U40" s="175"/>
      <c r="V40" s="175"/>
      <c r="W40" s="175"/>
    </row>
    <row r="41" spans="1:23" s="11" customFormat="1" ht="18.95" customHeight="1">
      <c r="A41" s="1089">
        <v>35</v>
      </c>
      <c r="B41" s="446"/>
      <c r="C41" s="440"/>
      <c r="D41" s="440"/>
      <c r="E41" s="441"/>
      <c r="F41" s="444"/>
      <c r="G41" s="650"/>
      <c r="H41" s="650"/>
      <c r="I41" s="650"/>
      <c r="J41" s="446"/>
      <c r="K41" s="1411"/>
      <c r="L41" s="446"/>
      <c r="M41" s="446"/>
      <c r="N41" s="446"/>
      <c r="O41" s="446"/>
      <c r="P41" s="1411"/>
      <c r="Q41" s="446"/>
      <c r="R41" s="636"/>
      <c r="S41" s="413"/>
      <c r="T41" s="175"/>
      <c r="U41" s="175"/>
      <c r="V41" s="175"/>
      <c r="W41" s="175"/>
    </row>
    <row r="42" spans="1:23" s="11" customFormat="1" ht="18.95" customHeight="1">
      <c r="A42" s="1089">
        <v>36</v>
      </c>
      <c r="B42" s="446"/>
      <c r="C42" s="440"/>
      <c r="D42" s="440"/>
      <c r="E42" s="441"/>
      <c r="F42" s="444"/>
      <c r="G42" s="650"/>
      <c r="H42" s="650"/>
      <c r="I42" s="650"/>
      <c r="J42" s="446"/>
      <c r="K42" s="1411"/>
      <c r="L42" s="446"/>
      <c r="M42" s="446"/>
      <c r="N42" s="446"/>
      <c r="O42" s="446"/>
      <c r="P42" s="1411"/>
      <c r="Q42" s="446"/>
      <c r="R42" s="636"/>
      <c r="S42" s="413"/>
      <c r="T42" s="175"/>
      <c r="U42" s="175"/>
      <c r="V42" s="175"/>
      <c r="W42" s="175"/>
    </row>
    <row r="43" spans="1:23" s="11" customFormat="1" ht="18.95" customHeight="1">
      <c r="A43" s="1089">
        <v>37</v>
      </c>
      <c r="B43" s="446"/>
      <c r="C43" s="440"/>
      <c r="D43" s="440"/>
      <c r="E43" s="441"/>
      <c r="F43" s="444"/>
      <c r="G43" s="650"/>
      <c r="H43" s="650"/>
      <c r="I43" s="650"/>
      <c r="J43" s="446"/>
      <c r="K43" s="1411"/>
      <c r="L43" s="446"/>
      <c r="M43" s="446"/>
      <c r="N43" s="446"/>
      <c r="O43" s="446"/>
      <c r="P43" s="1411"/>
      <c r="Q43" s="446"/>
      <c r="R43" s="636"/>
      <c r="S43" s="413"/>
      <c r="T43" s="175"/>
      <c r="U43" s="175"/>
      <c r="V43" s="175"/>
      <c r="W43" s="175"/>
    </row>
    <row r="44" spans="1:23" s="11" customFormat="1" ht="18.95" customHeight="1">
      <c r="A44" s="1089">
        <v>38</v>
      </c>
      <c r="B44" s="446"/>
      <c r="C44" s="440"/>
      <c r="D44" s="440"/>
      <c r="E44" s="441"/>
      <c r="F44" s="444"/>
      <c r="G44" s="650"/>
      <c r="H44" s="650"/>
      <c r="I44" s="650"/>
      <c r="J44" s="446"/>
      <c r="K44" s="1411"/>
      <c r="L44" s="446"/>
      <c r="M44" s="446"/>
      <c r="N44" s="446"/>
      <c r="O44" s="446"/>
      <c r="P44" s="1411"/>
      <c r="Q44" s="446"/>
      <c r="R44" s="636"/>
      <c r="S44" s="413"/>
      <c r="T44" s="175"/>
      <c r="U44" s="175"/>
      <c r="V44" s="175"/>
      <c r="W44" s="175"/>
    </row>
    <row r="45" spans="1:23" s="11" customFormat="1" ht="18.95" customHeight="1">
      <c r="A45" s="1089">
        <v>39</v>
      </c>
      <c r="B45" s="446"/>
      <c r="C45" s="440"/>
      <c r="D45" s="440"/>
      <c r="E45" s="441"/>
      <c r="F45" s="444"/>
      <c r="G45" s="650"/>
      <c r="H45" s="650"/>
      <c r="I45" s="650"/>
      <c r="J45" s="446"/>
      <c r="K45" s="1411"/>
      <c r="L45" s="446"/>
      <c r="M45" s="446"/>
      <c r="N45" s="446"/>
      <c r="O45" s="446"/>
      <c r="P45" s="1411"/>
      <c r="Q45" s="446"/>
      <c r="R45" s="636"/>
      <c r="S45" s="413"/>
      <c r="T45" s="175"/>
      <c r="U45" s="175"/>
      <c r="V45" s="175"/>
      <c r="W45" s="175"/>
    </row>
    <row r="46" spans="1:23" s="11" customFormat="1" ht="18.95" customHeight="1">
      <c r="A46" s="1089">
        <v>40</v>
      </c>
      <c r="B46" s="446"/>
      <c r="C46" s="440"/>
      <c r="D46" s="440"/>
      <c r="E46" s="441"/>
      <c r="F46" s="444"/>
      <c r="G46" s="650"/>
      <c r="H46" s="650"/>
      <c r="I46" s="650"/>
      <c r="J46" s="446"/>
      <c r="K46" s="1411"/>
      <c r="L46" s="446"/>
      <c r="M46" s="446"/>
      <c r="N46" s="446"/>
      <c r="O46" s="446"/>
      <c r="P46" s="1411"/>
      <c r="Q46" s="446"/>
      <c r="R46" s="636"/>
      <c r="S46" s="413"/>
      <c r="T46" s="175"/>
      <c r="U46" s="175"/>
      <c r="V46" s="175"/>
      <c r="W46" s="175"/>
    </row>
    <row r="47" spans="1:23" s="11" customFormat="1" ht="18.95" customHeight="1">
      <c r="A47" s="1089">
        <v>41</v>
      </c>
      <c r="B47" s="446"/>
      <c r="C47" s="440"/>
      <c r="D47" s="440"/>
      <c r="E47" s="441"/>
      <c r="F47" s="444"/>
      <c r="G47" s="650"/>
      <c r="H47" s="650"/>
      <c r="I47" s="650"/>
      <c r="J47" s="446"/>
      <c r="K47" s="1411"/>
      <c r="L47" s="446"/>
      <c r="M47" s="446"/>
      <c r="N47" s="446"/>
      <c r="O47" s="446"/>
      <c r="P47" s="1411"/>
      <c r="Q47" s="446"/>
      <c r="R47" s="636"/>
      <c r="S47" s="409"/>
      <c r="T47" s="175"/>
      <c r="U47" s="175"/>
      <c r="V47" s="175"/>
      <c r="W47" s="175"/>
    </row>
    <row r="48" spans="1:23" s="11" customFormat="1" ht="18.95" customHeight="1">
      <c r="A48" s="1089">
        <v>42</v>
      </c>
      <c r="B48" s="446"/>
      <c r="C48" s="440"/>
      <c r="D48" s="440"/>
      <c r="E48" s="441"/>
      <c r="F48" s="444"/>
      <c r="G48" s="650"/>
      <c r="H48" s="650"/>
      <c r="I48" s="650"/>
      <c r="J48" s="446"/>
      <c r="K48" s="1411"/>
      <c r="L48" s="446"/>
      <c r="M48" s="446"/>
      <c r="N48" s="446"/>
      <c r="O48" s="446"/>
      <c r="P48" s="1411"/>
      <c r="Q48" s="446"/>
      <c r="R48" s="636"/>
      <c r="S48" s="409"/>
      <c r="T48" s="175"/>
      <c r="U48" s="175"/>
      <c r="V48" s="175"/>
      <c r="W48" s="175"/>
    </row>
    <row r="49" spans="1:23" s="11" customFormat="1" ht="18.95" customHeight="1">
      <c r="A49" s="1089">
        <v>43</v>
      </c>
      <c r="B49" s="446"/>
      <c r="C49" s="440"/>
      <c r="D49" s="440"/>
      <c r="E49" s="441"/>
      <c r="F49" s="444"/>
      <c r="G49" s="650"/>
      <c r="H49" s="650"/>
      <c r="I49" s="650"/>
      <c r="J49" s="446"/>
      <c r="K49" s="1411"/>
      <c r="L49" s="446"/>
      <c r="M49" s="446"/>
      <c r="N49" s="446"/>
      <c r="O49" s="446"/>
      <c r="P49" s="1411"/>
      <c r="Q49" s="446"/>
      <c r="R49" s="636"/>
      <c r="S49" s="409"/>
      <c r="T49" s="175"/>
      <c r="U49" s="175"/>
      <c r="V49" s="175"/>
      <c r="W49" s="175"/>
    </row>
    <row r="50" spans="1:23" s="11" customFormat="1" ht="18.95" customHeight="1">
      <c r="A50" s="1089">
        <v>44</v>
      </c>
      <c r="B50" s="446"/>
      <c r="C50" s="440"/>
      <c r="D50" s="440"/>
      <c r="E50" s="441"/>
      <c r="F50" s="444"/>
      <c r="G50" s="650"/>
      <c r="H50" s="650"/>
      <c r="I50" s="650"/>
      <c r="J50" s="446"/>
      <c r="K50" s="1411"/>
      <c r="L50" s="446"/>
      <c r="M50" s="446"/>
      <c r="N50" s="446"/>
      <c r="O50" s="446"/>
      <c r="P50" s="1411"/>
      <c r="Q50" s="446"/>
      <c r="R50" s="636"/>
      <c r="S50" s="409"/>
      <c r="T50" s="175"/>
      <c r="U50" s="175"/>
      <c r="V50" s="175"/>
      <c r="W50" s="175"/>
    </row>
    <row r="51" spans="1:23" s="11" customFormat="1" ht="18.95" customHeight="1">
      <c r="A51" s="1089">
        <v>45</v>
      </c>
      <c r="B51" s="446"/>
      <c r="C51" s="440"/>
      <c r="D51" s="440"/>
      <c r="E51" s="441"/>
      <c r="F51" s="444"/>
      <c r="G51" s="650"/>
      <c r="H51" s="650"/>
      <c r="I51" s="650"/>
      <c r="J51" s="446"/>
      <c r="K51" s="1411"/>
      <c r="L51" s="446"/>
      <c r="M51" s="446"/>
      <c r="N51" s="446"/>
      <c r="O51" s="446"/>
      <c r="P51" s="1411"/>
      <c r="Q51" s="446"/>
      <c r="R51" s="636"/>
      <c r="S51" s="409"/>
      <c r="T51" s="175"/>
      <c r="U51" s="175"/>
      <c r="V51" s="175"/>
      <c r="W51" s="175"/>
    </row>
    <row r="52" spans="1:23" s="11" customFormat="1" ht="18.95" customHeight="1">
      <c r="A52" s="1089">
        <v>46</v>
      </c>
      <c r="B52" s="446"/>
      <c r="C52" s="440"/>
      <c r="D52" s="440"/>
      <c r="E52" s="441"/>
      <c r="F52" s="444"/>
      <c r="G52" s="650"/>
      <c r="H52" s="650"/>
      <c r="I52" s="650"/>
      <c r="J52" s="446"/>
      <c r="K52" s="1411"/>
      <c r="L52" s="446"/>
      <c r="M52" s="446"/>
      <c r="N52" s="446"/>
      <c r="O52" s="446"/>
      <c r="P52" s="1411"/>
      <c r="Q52" s="446"/>
      <c r="R52" s="636"/>
      <c r="S52" s="409"/>
      <c r="T52" s="175"/>
      <c r="U52" s="175"/>
      <c r="V52" s="175"/>
      <c r="W52" s="175"/>
    </row>
    <row r="53" spans="1:23" s="11" customFormat="1" ht="18.95" customHeight="1">
      <c r="A53" s="1089">
        <v>47</v>
      </c>
      <c r="B53" s="446"/>
      <c r="C53" s="440"/>
      <c r="D53" s="440"/>
      <c r="E53" s="441"/>
      <c r="F53" s="444"/>
      <c r="G53" s="650"/>
      <c r="H53" s="650"/>
      <c r="I53" s="650"/>
      <c r="J53" s="446"/>
      <c r="K53" s="1411"/>
      <c r="L53" s="446"/>
      <c r="M53" s="446"/>
      <c r="N53" s="446"/>
      <c r="O53" s="446"/>
      <c r="P53" s="1411"/>
      <c r="Q53" s="446"/>
      <c r="R53" s="636"/>
      <c r="S53" s="409"/>
      <c r="T53" s="175"/>
      <c r="U53" s="175"/>
      <c r="V53" s="175"/>
      <c r="W53" s="175"/>
    </row>
    <row r="54" spans="1:23" s="11" customFormat="1" ht="18.95" customHeight="1">
      <c r="A54" s="1089">
        <v>48</v>
      </c>
      <c r="B54" s="446"/>
      <c r="C54" s="440"/>
      <c r="D54" s="440"/>
      <c r="E54" s="441"/>
      <c r="F54" s="444"/>
      <c r="G54" s="650"/>
      <c r="H54" s="650"/>
      <c r="I54" s="650"/>
      <c r="J54" s="446"/>
      <c r="K54" s="1411"/>
      <c r="L54" s="446"/>
      <c r="M54" s="446"/>
      <c r="N54" s="446"/>
      <c r="O54" s="446"/>
      <c r="P54" s="1411"/>
      <c r="Q54" s="446"/>
      <c r="R54" s="636"/>
      <c r="S54" s="409"/>
      <c r="T54" s="175"/>
      <c r="U54" s="175"/>
      <c r="V54" s="175"/>
      <c r="W54" s="175"/>
    </row>
    <row r="55" spans="1:23" s="11" customFormat="1" ht="18.95" customHeight="1">
      <c r="A55" s="1089">
        <v>49</v>
      </c>
      <c r="B55" s="446"/>
      <c r="C55" s="440"/>
      <c r="D55" s="440"/>
      <c r="E55" s="441"/>
      <c r="F55" s="444"/>
      <c r="G55" s="650"/>
      <c r="H55" s="650"/>
      <c r="I55" s="650"/>
      <c r="J55" s="446"/>
      <c r="K55" s="1411"/>
      <c r="L55" s="446"/>
      <c r="M55" s="446"/>
      <c r="N55" s="446"/>
      <c r="O55" s="446"/>
      <c r="P55" s="1411"/>
      <c r="Q55" s="446"/>
      <c r="R55" s="636"/>
      <c r="S55" s="409"/>
      <c r="T55" s="175"/>
      <c r="U55" s="175"/>
      <c r="V55" s="175"/>
      <c r="W55" s="175"/>
    </row>
    <row r="56" spans="1:23" s="11" customFormat="1" ht="18.95" customHeight="1">
      <c r="A56" s="1089">
        <v>50</v>
      </c>
      <c r="B56" s="446"/>
      <c r="C56" s="440"/>
      <c r="D56" s="440"/>
      <c r="E56" s="441"/>
      <c r="F56" s="444"/>
      <c r="G56" s="650"/>
      <c r="H56" s="650"/>
      <c r="I56" s="650"/>
      <c r="J56" s="446"/>
      <c r="K56" s="1411"/>
      <c r="L56" s="446"/>
      <c r="M56" s="446"/>
      <c r="N56" s="446"/>
      <c r="O56" s="446"/>
      <c r="P56" s="1411"/>
      <c r="Q56" s="446"/>
      <c r="R56" s="636"/>
      <c r="S56" s="409"/>
      <c r="T56" s="175"/>
      <c r="U56" s="175"/>
      <c r="V56" s="175"/>
      <c r="W56" s="175"/>
    </row>
    <row r="57" spans="1:23" s="11" customFormat="1" ht="18.95" customHeight="1">
      <c r="A57" s="1089">
        <v>51</v>
      </c>
      <c r="B57" s="446"/>
      <c r="C57" s="440"/>
      <c r="D57" s="440"/>
      <c r="E57" s="441"/>
      <c r="F57" s="444"/>
      <c r="G57" s="650"/>
      <c r="H57" s="650"/>
      <c r="I57" s="650"/>
      <c r="J57" s="446"/>
      <c r="K57" s="1411"/>
      <c r="L57" s="446"/>
      <c r="M57" s="446"/>
      <c r="N57" s="446"/>
      <c r="O57" s="446"/>
      <c r="P57" s="1411"/>
      <c r="Q57" s="446"/>
      <c r="R57" s="636"/>
      <c r="S57" s="409"/>
      <c r="T57" s="175"/>
      <c r="U57" s="175"/>
      <c r="V57" s="175"/>
      <c r="W57" s="175"/>
    </row>
    <row r="58" spans="1:23" s="11" customFormat="1" ht="18.95" customHeight="1">
      <c r="A58" s="1089">
        <v>52</v>
      </c>
      <c r="B58" s="446"/>
      <c r="C58" s="440"/>
      <c r="D58" s="440"/>
      <c r="E58" s="441"/>
      <c r="F58" s="444"/>
      <c r="G58" s="650"/>
      <c r="H58" s="650"/>
      <c r="I58" s="650"/>
      <c r="J58" s="446"/>
      <c r="K58" s="1411"/>
      <c r="L58" s="446"/>
      <c r="M58" s="446"/>
      <c r="N58" s="446"/>
      <c r="O58" s="446"/>
      <c r="P58" s="1411"/>
      <c r="Q58" s="446"/>
      <c r="R58" s="636"/>
      <c r="S58" s="409"/>
      <c r="T58" s="175"/>
      <c r="U58" s="175"/>
      <c r="V58" s="175"/>
      <c r="W58" s="175"/>
    </row>
    <row r="59" spans="1:23" s="11" customFormat="1" ht="18.95" customHeight="1">
      <c r="A59" s="1089">
        <v>53</v>
      </c>
      <c r="B59" s="446"/>
      <c r="C59" s="440"/>
      <c r="D59" s="440"/>
      <c r="E59" s="441"/>
      <c r="F59" s="444"/>
      <c r="G59" s="650"/>
      <c r="H59" s="650"/>
      <c r="I59" s="650"/>
      <c r="J59" s="446"/>
      <c r="K59" s="1411"/>
      <c r="L59" s="446"/>
      <c r="M59" s="446"/>
      <c r="N59" s="446"/>
      <c r="O59" s="446"/>
      <c r="P59" s="1411"/>
      <c r="Q59" s="446"/>
      <c r="R59" s="636"/>
      <c r="S59" s="409"/>
      <c r="T59" s="175"/>
      <c r="U59" s="175"/>
      <c r="V59" s="175"/>
      <c r="W59" s="175"/>
    </row>
    <row r="60" spans="1:23" s="11" customFormat="1" ht="18.95" customHeight="1">
      <c r="A60" s="1089">
        <v>54</v>
      </c>
      <c r="B60" s="446"/>
      <c r="C60" s="440"/>
      <c r="D60" s="440"/>
      <c r="E60" s="441"/>
      <c r="F60" s="444"/>
      <c r="G60" s="650"/>
      <c r="H60" s="650"/>
      <c r="I60" s="650"/>
      <c r="J60" s="446"/>
      <c r="K60" s="1411"/>
      <c r="L60" s="446"/>
      <c r="M60" s="446"/>
      <c r="N60" s="446"/>
      <c r="O60" s="446"/>
      <c r="P60" s="1411"/>
      <c r="Q60" s="446"/>
      <c r="R60" s="636"/>
      <c r="S60" s="409"/>
      <c r="T60" s="175"/>
      <c r="U60" s="175"/>
      <c r="V60" s="175"/>
      <c r="W60" s="175"/>
    </row>
    <row r="61" spans="1:23" s="11" customFormat="1" ht="18.95" customHeight="1">
      <c r="A61" s="1089">
        <v>55</v>
      </c>
      <c r="B61" s="446"/>
      <c r="C61" s="440"/>
      <c r="D61" s="440"/>
      <c r="E61" s="441"/>
      <c r="F61" s="444"/>
      <c r="G61" s="650"/>
      <c r="H61" s="650"/>
      <c r="I61" s="650"/>
      <c r="J61" s="446"/>
      <c r="K61" s="1411"/>
      <c r="L61" s="446"/>
      <c r="M61" s="446"/>
      <c r="N61" s="446"/>
      <c r="O61" s="446"/>
      <c r="P61" s="1411"/>
      <c r="Q61" s="446"/>
      <c r="R61" s="636"/>
      <c r="S61" s="409"/>
      <c r="T61" s="175"/>
      <c r="U61" s="175"/>
      <c r="V61" s="175"/>
      <c r="W61" s="175"/>
    </row>
    <row r="62" spans="1:23" s="11" customFormat="1" ht="18.95" customHeight="1">
      <c r="A62" s="1089">
        <v>56</v>
      </c>
      <c r="B62" s="446"/>
      <c r="C62" s="440"/>
      <c r="D62" s="440"/>
      <c r="E62" s="441"/>
      <c r="F62" s="444"/>
      <c r="G62" s="650"/>
      <c r="H62" s="650"/>
      <c r="I62" s="650"/>
      <c r="J62" s="446"/>
      <c r="K62" s="1411"/>
      <c r="L62" s="446"/>
      <c r="M62" s="446"/>
      <c r="N62" s="446"/>
      <c r="O62" s="446"/>
      <c r="P62" s="1411"/>
      <c r="Q62" s="446"/>
      <c r="R62" s="636"/>
      <c r="S62" s="409"/>
      <c r="T62" s="175"/>
      <c r="U62" s="175"/>
      <c r="V62" s="175"/>
      <c r="W62" s="175"/>
    </row>
    <row r="63" spans="1:23" s="11" customFormat="1" ht="18.95" customHeight="1">
      <c r="A63" s="1089">
        <v>57</v>
      </c>
      <c r="B63" s="446"/>
      <c r="C63" s="440"/>
      <c r="D63" s="440"/>
      <c r="E63" s="441"/>
      <c r="F63" s="444"/>
      <c r="G63" s="650"/>
      <c r="H63" s="650"/>
      <c r="I63" s="650"/>
      <c r="J63" s="446"/>
      <c r="K63" s="1411"/>
      <c r="L63" s="446"/>
      <c r="M63" s="446"/>
      <c r="N63" s="446"/>
      <c r="O63" s="446"/>
      <c r="P63" s="1411"/>
      <c r="Q63" s="446"/>
      <c r="R63" s="636"/>
      <c r="S63" s="409"/>
      <c r="T63" s="175"/>
      <c r="U63" s="175"/>
      <c r="V63" s="175"/>
      <c r="W63" s="175"/>
    </row>
    <row r="64" spans="1:23" s="11" customFormat="1" ht="18.95" customHeight="1">
      <c r="A64" s="1089">
        <v>58</v>
      </c>
      <c r="B64" s="446"/>
      <c r="C64" s="440"/>
      <c r="D64" s="440"/>
      <c r="E64" s="441"/>
      <c r="F64" s="444"/>
      <c r="G64" s="650"/>
      <c r="H64" s="650"/>
      <c r="I64" s="650"/>
      <c r="J64" s="446"/>
      <c r="K64" s="1411"/>
      <c r="L64" s="446"/>
      <c r="M64" s="446"/>
      <c r="N64" s="446"/>
      <c r="O64" s="446"/>
      <c r="P64" s="1411"/>
      <c r="Q64" s="446"/>
      <c r="R64" s="636"/>
      <c r="S64" s="409"/>
      <c r="T64" s="175"/>
      <c r="U64" s="175"/>
      <c r="V64" s="175"/>
      <c r="W64" s="175"/>
    </row>
    <row r="65" spans="1:23" s="11" customFormat="1" ht="18.95" customHeight="1">
      <c r="A65" s="1089">
        <v>59</v>
      </c>
      <c r="B65" s="446"/>
      <c r="C65" s="440"/>
      <c r="D65" s="440"/>
      <c r="E65" s="441"/>
      <c r="F65" s="444"/>
      <c r="G65" s="650"/>
      <c r="H65" s="650"/>
      <c r="I65" s="650"/>
      <c r="J65" s="446"/>
      <c r="K65" s="1411"/>
      <c r="L65" s="446"/>
      <c r="M65" s="446"/>
      <c r="N65" s="446"/>
      <c r="O65" s="446"/>
      <c r="P65" s="1411"/>
      <c r="Q65" s="446"/>
      <c r="R65" s="636"/>
      <c r="S65" s="409"/>
      <c r="T65" s="175"/>
      <c r="U65" s="175"/>
      <c r="V65" s="175"/>
      <c r="W65" s="175"/>
    </row>
    <row r="66" spans="1:23" s="11" customFormat="1" ht="18.95" customHeight="1">
      <c r="A66" s="1089">
        <v>60</v>
      </c>
      <c r="B66" s="446"/>
      <c r="C66" s="440"/>
      <c r="D66" s="440"/>
      <c r="E66" s="441"/>
      <c r="F66" s="444"/>
      <c r="G66" s="650"/>
      <c r="H66" s="650"/>
      <c r="I66" s="650"/>
      <c r="J66" s="446"/>
      <c r="K66" s="1411"/>
      <c r="L66" s="446"/>
      <c r="M66" s="446"/>
      <c r="N66" s="446"/>
      <c r="O66" s="446"/>
      <c r="P66" s="1411"/>
      <c r="Q66" s="446"/>
      <c r="R66" s="636"/>
      <c r="S66" s="409"/>
      <c r="T66" s="175"/>
      <c r="U66" s="175"/>
      <c r="V66" s="175"/>
      <c r="W66" s="175"/>
    </row>
    <row r="67" spans="1:23" s="11" customFormat="1" ht="18.95" customHeight="1">
      <c r="A67" s="1089">
        <v>61</v>
      </c>
      <c r="B67" s="446"/>
      <c r="C67" s="440"/>
      <c r="D67" s="440"/>
      <c r="E67" s="441"/>
      <c r="F67" s="444"/>
      <c r="G67" s="650"/>
      <c r="H67" s="650"/>
      <c r="I67" s="650"/>
      <c r="J67" s="446"/>
      <c r="K67" s="1411"/>
      <c r="L67" s="446"/>
      <c r="M67" s="446"/>
      <c r="N67" s="446"/>
      <c r="O67" s="446"/>
      <c r="P67" s="1411"/>
      <c r="Q67" s="446"/>
      <c r="R67" s="636"/>
      <c r="S67" s="409"/>
      <c r="T67" s="175"/>
      <c r="U67" s="175"/>
      <c r="V67" s="175"/>
      <c r="W67" s="175"/>
    </row>
    <row r="68" spans="1:23" s="11" customFormat="1" ht="18.95" customHeight="1">
      <c r="A68" s="1089">
        <v>62</v>
      </c>
      <c r="B68" s="446"/>
      <c r="C68" s="440"/>
      <c r="D68" s="440"/>
      <c r="E68" s="441"/>
      <c r="F68" s="444"/>
      <c r="G68" s="650"/>
      <c r="H68" s="650"/>
      <c r="I68" s="650"/>
      <c r="J68" s="446"/>
      <c r="K68" s="1411"/>
      <c r="L68" s="446"/>
      <c r="M68" s="446"/>
      <c r="N68" s="446"/>
      <c r="O68" s="446"/>
      <c r="P68" s="1411"/>
      <c r="Q68" s="446"/>
      <c r="R68" s="636"/>
      <c r="S68" s="409"/>
      <c r="T68" s="175"/>
      <c r="U68" s="175"/>
      <c r="V68" s="175"/>
      <c r="W68" s="175"/>
    </row>
    <row r="69" spans="1:23" s="11" customFormat="1" ht="18.95" customHeight="1">
      <c r="A69" s="1089">
        <v>63</v>
      </c>
      <c r="B69" s="446"/>
      <c r="C69" s="440"/>
      <c r="D69" s="440"/>
      <c r="E69" s="441"/>
      <c r="F69" s="444"/>
      <c r="G69" s="650"/>
      <c r="H69" s="650"/>
      <c r="I69" s="650"/>
      <c r="J69" s="446"/>
      <c r="K69" s="1411"/>
      <c r="L69" s="446"/>
      <c r="M69" s="446"/>
      <c r="N69" s="446"/>
      <c r="O69" s="446"/>
      <c r="P69" s="1411"/>
      <c r="Q69" s="446"/>
      <c r="R69" s="636"/>
      <c r="S69" s="409"/>
      <c r="T69" s="175"/>
      <c r="U69" s="175"/>
      <c r="V69" s="175"/>
      <c r="W69" s="175"/>
    </row>
    <row r="70" spans="1:23" s="11" customFormat="1" ht="18.95" customHeight="1">
      <c r="A70" s="1089">
        <v>64</v>
      </c>
      <c r="B70" s="446"/>
      <c r="C70" s="440"/>
      <c r="D70" s="440"/>
      <c r="E70" s="441"/>
      <c r="F70" s="444"/>
      <c r="G70" s="650"/>
      <c r="H70" s="650"/>
      <c r="I70" s="650"/>
      <c r="J70" s="446"/>
      <c r="K70" s="1411"/>
      <c r="L70" s="446"/>
      <c r="M70" s="446"/>
      <c r="N70" s="446"/>
      <c r="O70" s="446"/>
      <c r="P70" s="1411"/>
      <c r="Q70" s="446"/>
      <c r="R70" s="636"/>
      <c r="S70" s="409"/>
      <c r="T70" s="175"/>
      <c r="U70" s="175"/>
      <c r="V70" s="175"/>
      <c r="W70" s="175"/>
    </row>
    <row r="71" spans="1:23" s="11" customFormat="1" ht="18.95" customHeight="1">
      <c r="A71" s="1089">
        <v>65</v>
      </c>
      <c r="B71" s="446"/>
      <c r="C71" s="440"/>
      <c r="D71" s="440"/>
      <c r="E71" s="441"/>
      <c r="F71" s="444"/>
      <c r="G71" s="650"/>
      <c r="H71" s="650"/>
      <c r="I71" s="650"/>
      <c r="J71" s="446"/>
      <c r="K71" s="1411"/>
      <c r="L71" s="446"/>
      <c r="M71" s="446"/>
      <c r="N71" s="446"/>
      <c r="O71" s="446"/>
      <c r="P71" s="1411"/>
      <c r="Q71" s="446"/>
      <c r="R71" s="636"/>
      <c r="S71" s="409"/>
      <c r="T71" s="175"/>
      <c r="U71" s="175"/>
      <c r="V71" s="175"/>
      <c r="W71" s="175"/>
    </row>
    <row r="72" spans="1:23" s="11" customFormat="1" ht="18.95" customHeight="1">
      <c r="A72" s="1089">
        <v>66</v>
      </c>
      <c r="B72" s="446"/>
      <c r="C72" s="440"/>
      <c r="D72" s="440"/>
      <c r="E72" s="441"/>
      <c r="F72" s="444"/>
      <c r="G72" s="650"/>
      <c r="H72" s="650"/>
      <c r="I72" s="650"/>
      <c r="J72" s="446"/>
      <c r="K72" s="1411"/>
      <c r="L72" s="446"/>
      <c r="M72" s="446"/>
      <c r="N72" s="446"/>
      <c r="O72" s="446"/>
      <c r="P72" s="1411"/>
      <c r="Q72" s="446"/>
      <c r="R72" s="636"/>
      <c r="S72" s="409"/>
      <c r="T72" s="175"/>
      <c r="U72" s="175"/>
      <c r="V72" s="175"/>
      <c r="W72" s="175"/>
    </row>
    <row r="73" spans="1:23" s="11" customFormat="1" ht="18.95" customHeight="1">
      <c r="A73" s="1089">
        <v>67</v>
      </c>
      <c r="B73" s="446"/>
      <c r="C73" s="440"/>
      <c r="D73" s="440"/>
      <c r="E73" s="441"/>
      <c r="F73" s="444"/>
      <c r="G73" s="650"/>
      <c r="H73" s="650"/>
      <c r="I73" s="650"/>
      <c r="J73" s="446"/>
      <c r="K73" s="1411"/>
      <c r="L73" s="446"/>
      <c r="M73" s="446"/>
      <c r="N73" s="446"/>
      <c r="O73" s="446"/>
      <c r="P73" s="1411"/>
      <c r="Q73" s="446"/>
      <c r="R73" s="636"/>
      <c r="S73" s="409"/>
      <c r="T73" s="175"/>
      <c r="U73" s="175"/>
      <c r="V73" s="175"/>
      <c r="W73" s="175"/>
    </row>
    <row r="74" spans="1:23" s="11" customFormat="1" ht="18.95" customHeight="1">
      <c r="A74" s="1089">
        <v>68</v>
      </c>
      <c r="B74" s="446"/>
      <c r="C74" s="440"/>
      <c r="D74" s="440"/>
      <c r="E74" s="441"/>
      <c r="F74" s="444"/>
      <c r="G74" s="650"/>
      <c r="H74" s="650"/>
      <c r="I74" s="650"/>
      <c r="J74" s="446"/>
      <c r="K74" s="1411"/>
      <c r="L74" s="446"/>
      <c r="M74" s="446"/>
      <c r="N74" s="446"/>
      <c r="O74" s="446"/>
      <c r="P74" s="1411"/>
      <c r="Q74" s="446"/>
      <c r="R74" s="636"/>
      <c r="S74" s="409"/>
      <c r="T74" s="175"/>
      <c r="U74" s="175"/>
      <c r="V74" s="175"/>
      <c r="W74" s="175"/>
    </row>
    <row r="75" spans="1:23" s="11" customFormat="1" ht="18.95" customHeight="1">
      <c r="A75" s="1089">
        <v>69</v>
      </c>
      <c r="B75" s="446"/>
      <c r="C75" s="440"/>
      <c r="D75" s="440"/>
      <c r="E75" s="441"/>
      <c r="F75" s="444"/>
      <c r="G75" s="650"/>
      <c r="H75" s="650"/>
      <c r="I75" s="650"/>
      <c r="J75" s="446"/>
      <c r="K75" s="1411"/>
      <c r="L75" s="446"/>
      <c r="M75" s="446"/>
      <c r="N75" s="446"/>
      <c r="O75" s="446"/>
      <c r="P75" s="1411"/>
      <c r="Q75" s="446"/>
      <c r="R75" s="636"/>
      <c r="S75" s="409"/>
      <c r="T75" s="175"/>
      <c r="U75" s="175"/>
      <c r="V75" s="175"/>
      <c r="W75" s="175"/>
    </row>
    <row r="76" spans="1:23" s="11" customFormat="1" ht="18.95" customHeight="1">
      <c r="A76" s="1089">
        <v>70</v>
      </c>
      <c r="B76" s="446"/>
      <c r="C76" s="440"/>
      <c r="D76" s="440"/>
      <c r="E76" s="441"/>
      <c r="F76" s="444"/>
      <c r="G76" s="650"/>
      <c r="H76" s="650"/>
      <c r="I76" s="650"/>
      <c r="J76" s="446"/>
      <c r="K76" s="1411"/>
      <c r="L76" s="446"/>
      <c r="M76" s="446"/>
      <c r="N76" s="446"/>
      <c r="O76" s="446"/>
      <c r="P76" s="1411"/>
      <c r="Q76" s="446"/>
      <c r="R76" s="636"/>
      <c r="S76" s="409"/>
      <c r="T76" s="175"/>
      <c r="U76" s="175"/>
      <c r="V76" s="175"/>
      <c r="W76" s="175"/>
    </row>
    <row r="77" spans="1:23" s="11" customFormat="1" ht="18.95" customHeight="1">
      <c r="A77" s="1089">
        <v>71</v>
      </c>
      <c r="B77" s="446"/>
      <c r="C77" s="440"/>
      <c r="D77" s="440"/>
      <c r="E77" s="441"/>
      <c r="F77" s="444"/>
      <c r="G77" s="650"/>
      <c r="H77" s="650"/>
      <c r="I77" s="650"/>
      <c r="J77" s="446"/>
      <c r="K77" s="1411"/>
      <c r="L77" s="446"/>
      <c r="M77" s="446"/>
      <c r="N77" s="446"/>
      <c r="O77" s="446"/>
      <c r="P77" s="1411"/>
      <c r="Q77" s="446"/>
      <c r="R77" s="636"/>
      <c r="S77" s="409"/>
      <c r="T77" s="175"/>
      <c r="U77" s="175"/>
      <c r="V77" s="175"/>
      <c r="W77" s="175"/>
    </row>
    <row r="78" spans="1:23" s="11" customFormat="1" ht="18.95" customHeight="1">
      <c r="A78" s="1089">
        <v>72</v>
      </c>
      <c r="B78" s="446"/>
      <c r="C78" s="440"/>
      <c r="D78" s="440"/>
      <c r="E78" s="441"/>
      <c r="F78" s="444"/>
      <c r="G78" s="650"/>
      <c r="H78" s="650"/>
      <c r="I78" s="650"/>
      <c r="J78" s="446"/>
      <c r="K78" s="1411"/>
      <c r="L78" s="446"/>
      <c r="M78" s="446"/>
      <c r="N78" s="446"/>
      <c r="O78" s="446"/>
      <c r="P78" s="1411"/>
      <c r="Q78" s="446"/>
      <c r="R78" s="636"/>
      <c r="S78" s="409"/>
      <c r="T78" s="175"/>
      <c r="U78" s="175"/>
      <c r="V78" s="175"/>
      <c r="W78" s="175"/>
    </row>
    <row r="79" spans="1:23" s="11" customFormat="1" ht="18.95" customHeight="1">
      <c r="A79" s="1089">
        <v>73</v>
      </c>
      <c r="B79" s="446"/>
      <c r="C79" s="440"/>
      <c r="D79" s="440"/>
      <c r="E79" s="441"/>
      <c r="F79" s="444"/>
      <c r="G79" s="650"/>
      <c r="H79" s="650"/>
      <c r="I79" s="650"/>
      <c r="J79" s="446"/>
      <c r="K79" s="1411"/>
      <c r="L79" s="446"/>
      <c r="M79" s="446"/>
      <c r="N79" s="446"/>
      <c r="O79" s="446"/>
      <c r="P79" s="1411"/>
      <c r="Q79" s="446"/>
      <c r="R79" s="636"/>
      <c r="S79" s="409"/>
      <c r="T79" s="175"/>
      <c r="U79" s="175"/>
      <c r="V79" s="175"/>
      <c r="W79" s="175"/>
    </row>
    <row r="80" spans="1:23" s="11" customFormat="1" ht="18.95" customHeight="1">
      <c r="A80" s="1089">
        <v>74</v>
      </c>
      <c r="B80" s="446"/>
      <c r="C80" s="440"/>
      <c r="D80" s="440"/>
      <c r="E80" s="441"/>
      <c r="F80" s="444"/>
      <c r="G80" s="650"/>
      <c r="H80" s="650"/>
      <c r="I80" s="650"/>
      <c r="J80" s="446"/>
      <c r="K80" s="1411"/>
      <c r="L80" s="446"/>
      <c r="M80" s="446"/>
      <c r="N80" s="446"/>
      <c r="O80" s="446"/>
      <c r="P80" s="1411"/>
      <c r="Q80" s="446"/>
      <c r="R80" s="636"/>
      <c r="S80" s="409"/>
      <c r="T80" s="175"/>
      <c r="U80" s="175"/>
      <c r="V80" s="175"/>
      <c r="W80" s="175"/>
    </row>
    <row r="81" spans="1:23" s="11" customFormat="1" ht="18.95" customHeight="1">
      <c r="A81" s="1089">
        <v>75</v>
      </c>
      <c r="B81" s="446"/>
      <c r="C81" s="440"/>
      <c r="D81" s="440"/>
      <c r="E81" s="441"/>
      <c r="F81" s="444"/>
      <c r="G81" s="650"/>
      <c r="H81" s="650"/>
      <c r="I81" s="650"/>
      <c r="J81" s="446"/>
      <c r="K81" s="1411"/>
      <c r="L81" s="446"/>
      <c r="M81" s="446"/>
      <c r="N81" s="446"/>
      <c r="O81" s="446"/>
      <c r="P81" s="1411"/>
      <c r="Q81" s="446"/>
      <c r="R81" s="636"/>
      <c r="S81" s="409"/>
      <c r="T81" s="175"/>
      <c r="U81" s="175"/>
      <c r="V81" s="175"/>
      <c r="W81" s="175"/>
    </row>
    <row r="82" spans="1:23" s="11" customFormat="1" ht="18.95" customHeight="1">
      <c r="A82" s="1089">
        <v>76</v>
      </c>
      <c r="B82" s="446"/>
      <c r="C82" s="440"/>
      <c r="D82" s="440"/>
      <c r="E82" s="441"/>
      <c r="F82" s="444"/>
      <c r="G82" s="650"/>
      <c r="H82" s="650"/>
      <c r="I82" s="650"/>
      <c r="J82" s="446"/>
      <c r="K82" s="1411"/>
      <c r="L82" s="446"/>
      <c r="M82" s="446"/>
      <c r="N82" s="446"/>
      <c r="O82" s="446"/>
      <c r="P82" s="1411"/>
      <c r="Q82" s="446"/>
      <c r="R82" s="636"/>
      <c r="S82" s="409"/>
      <c r="T82" s="175"/>
      <c r="U82" s="175"/>
      <c r="V82" s="175"/>
      <c r="W82" s="175"/>
    </row>
    <row r="83" spans="1:23" s="11" customFormat="1" ht="18.95" customHeight="1">
      <c r="A83" s="1089">
        <v>77</v>
      </c>
      <c r="B83" s="446"/>
      <c r="C83" s="440"/>
      <c r="D83" s="440"/>
      <c r="E83" s="441"/>
      <c r="F83" s="444"/>
      <c r="G83" s="650"/>
      <c r="H83" s="650"/>
      <c r="I83" s="650"/>
      <c r="J83" s="446"/>
      <c r="K83" s="1411"/>
      <c r="L83" s="446"/>
      <c r="M83" s="446"/>
      <c r="N83" s="446"/>
      <c r="O83" s="446"/>
      <c r="P83" s="1411"/>
      <c r="Q83" s="446"/>
      <c r="R83" s="636"/>
      <c r="S83" s="409"/>
      <c r="T83" s="175"/>
      <c r="U83" s="175"/>
      <c r="V83" s="175"/>
      <c r="W83" s="175"/>
    </row>
    <row r="84" spans="1:23" s="11" customFormat="1" ht="18.95" customHeight="1">
      <c r="A84" s="1089">
        <v>78</v>
      </c>
      <c r="B84" s="446"/>
      <c r="C84" s="440"/>
      <c r="D84" s="440"/>
      <c r="E84" s="441"/>
      <c r="F84" s="444"/>
      <c r="G84" s="650"/>
      <c r="H84" s="650"/>
      <c r="I84" s="650"/>
      <c r="J84" s="446"/>
      <c r="K84" s="1411"/>
      <c r="L84" s="446"/>
      <c r="M84" s="446"/>
      <c r="N84" s="446"/>
      <c r="O84" s="446"/>
      <c r="P84" s="1411"/>
      <c r="Q84" s="446"/>
      <c r="R84" s="636"/>
      <c r="S84" s="409"/>
      <c r="T84" s="175"/>
      <c r="U84" s="175"/>
      <c r="V84" s="175"/>
      <c r="W84" s="175"/>
    </row>
    <row r="85" spans="1:23" s="11" customFormat="1" ht="18.95" customHeight="1">
      <c r="A85" s="1089">
        <v>79</v>
      </c>
      <c r="B85" s="446"/>
      <c r="C85" s="440"/>
      <c r="D85" s="440"/>
      <c r="E85" s="441"/>
      <c r="F85" s="444"/>
      <c r="G85" s="650"/>
      <c r="H85" s="650"/>
      <c r="I85" s="650"/>
      <c r="J85" s="446"/>
      <c r="K85" s="1411"/>
      <c r="L85" s="446"/>
      <c r="M85" s="446"/>
      <c r="N85" s="446"/>
      <c r="O85" s="446"/>
      <c r="P85" s="1411"/>
      <c r="Q85" s="446"/>
      <c r="R85" s="636"/>
      <c r="S85" s="409"/>
      <c r="T85" s="175"/>
      <c r="U85" s="175"/>
      <c r="V85" s="175"/>
      <c r="W85" s="175"/>
    </row>
    <row r="86" spans="1:23" s="11" customFormat="1" ht="18.95" customHeight="1">
      <c r="A86" s="1089">
        <v>80</v>
      </c>
      <c r="B86" s="446"/>
      <c r="C86" s="440"/>
      <c r="D86" s="440"/>
      <c r="E86" s="441"/>
      <c r="F86" s="444"/>
      <c r="G86" s="650"/>
      <c r="H86" s="650"/>
      <c r="I86" s="650"/>
      <c r="J86" s="446"/>
      <c r="K86" s="1411"/>
      <c r="L86" s="446"/>
      <c r="M86" s="446"/>
      <c r="N86" s="446"/>
      <c r="O86" s="446"/>
      <c r="P86" s="1411"/>
      <c r="Q86" s="446"/>
      <c r="R86" s="636"/>
      <c r="S86" s="409"/>
      <c r="T86" s="175"/>
      <c r="U86" s="175"/>
      <c r="V86" s="175"/>
      <c r="W86" s="175"/>
    </row>
    <row r="87" spans="1:23" s="11" customFormat="1" ht="18.95" customHeight="1">
      <c r="A87" s="1089">
        <v>81</v>
      </c>
      <c r="B87" s="446"/>
      <c r="C87" s="440"/>
      <c r="D87" s="440"/>
      <c r="E87" s="441"/>
      <c r="F87" s="444"/>
      <c r="G87" s="650"/>
      <c r="H87" s="650"/>
      <c r="I87" s="650"/>
      <c r="J87" s="446"/>
      <c r="K87" s="1411"/>
      <c r="L87" s="446"/>
      <c r="M87" s="446"/>
      <c r="N87" s="446"/>
      <c r="O87" s="446"/>
      <c r="P87" s="1411"/>
      <c r="Q87" s="446"/>
      <c r="R87" s="636"/>
      <c r="S87" s="409"/>
      <c r="T87" s="175"/>
      <c r="U87" s="175"/>
      <c r="V87" s="175"/>
      <c r="W87" s="175"/>
    </row>
    <row r="88" spans="1:23" s="11" customFormat="1" ht="18.95" customHeight="1">
      <c r="A88" s="1089">
        <v>82</v>
      </c>
      <c r="B88" s="446"/>
      <c r="C88" s="440"/>
      <c r="D88" s="440"/>
      <c r="E88" s="441"/>
      <c r="F88" s="444"/>
      <c r="G88" s="650"/>
      <c r="H88" s="650"/>
      <c r="I88" s="650"/>
      <c r="J88" s="446"/>
      <c r="K88" s="1411"/>
      <c r="L88" s="446"/>
      <c r="M88" s="446"/>
      <c r="N88" s="446"/>
      <c r="O88" s="446"/>
      <c r="P88" s="1411"/>
      <c r="Q88" s="446"/>
      <c r="R88" s="636"/>
      <c r="S88" s="409"/>
      <c r="T88" s="175"/>
      <c r="U88" s="175"/>
      <c r="V88" s="175"/>
      <c r="W88" s="175"/>
    </row>
    <row r="89" spans="1:23" s="11" customFormat="1" ht="18.95" customHeight="1">
      <c r="A89" s="1089">
        <v>83</v>
      </c>
      <c r="B89" s="446"/>
      <c r="C89" s="440"/>
      <c r="D89" s="440"/>
      <c r="E89" s="441"/>
      <c r="F89" s="444"/>
      <c r="G89" s="650"/>
      <c r="H89" s="650"/>
      <c r="I89" s="650"/>
      <c r="J89" s="446"/>
      <c r="K89" s="1411"/>
      <c r="L89" s="446"/>
      <c r="M89" s="446"/>
      <c r="N89" s="446"/>
      <c r="O89" s="446"/>
      <c r="P89" s="1411"/>
      <c r="Q89" s="446"/>
      <c r="R89" s="636"/>
      <c r="S89" s="409"/>
      <c r="T89" s="175"/>
      <c r="U89" s="175"/>
      <c r="V89" s="175"/>
      <c r="W89" s="175"/>
    </row>
    <row r="90" spans="1:23" s="11" customFormat="1" ht="18.95" customHeight="1">
      <c r="A90" s="1089">
        <v>84</v>
      </c>
      <c r="B90" s="446"/>
      <c r="C90" s="440"/>
      <c r="D90" s="440"/>
      <c r="E90" s="441"/>
      <c r="F90" s="444"/>
      <c r="G90" s="650"/>
      <c r="H90" s="650"/>
      <c r="I90" s="650"/>
      <c r="J90" s="446"/>
      <c r="K90" s="1411"/>
      <c r="L90" s="446"/>
      <c r="M90" s="446"/>
      <c r="N90" s="446"/>
      <c r="O90" s="446"/>
      <c r="P90" s="1411"/>
      <c r="Q90" s="446"/>
      <c r="R90" s="636"/>
      <c r="S90" s="409"/>
      <c r="T90" s="175"/>
      <c r="U90" s="175"/>
      <c r="V90" s="175"/>
      <c r="W90" s="175"/>
    </row>
    <row r="91" spans="1:23" s="11" customFormat="1" ht="18.95" customHeight="1">
      <c r="A91" s="1089">
        <v>85</v>
      </c>
      <c r="B91" s="446"/>
      <c r="C91" s="440"/>
      <c r="D91" s="440"/>
      <c r="E91" s="441"/>
      <c r="F91" s="444"/>
      <c r="G91" s="650"/>
      <c r="H91" s="650"/>
      <c r="I91" s="650"/>
      <c r="J91" s="446"/>
      <c r="K91" s="1411"/>
      <c r="L91" s="446"/>
      <c r="M91" s="446"/>
      <c r="N91" s="446"/>
      <c r="O91" s="446"/>
      <c r="P91" s="1411"/>
      <c r="Q91" s="446"/>
      <c r="R91" s="636"/>
      <c r="S91" s="409"/>
      <c r="T91" s="175"/>
      <c r="U91" s="175"/>
      <c r="V91" s="175"/>
      <c r="W91" s="175"/>
    </row>
    <row r="92" spans="1:23" s="11" customFormat="1" ht="18.95" customHeight="1">
      <c r="A92" s="1089">
        <v>86</v>
      </c>
      <c r="B92" s="446"/>
      <c r="C92" s="440"/>
      <c r="D92" s="440"/>
      <c r="E92" s="441"/>
      <c r="F92" s="444"/>
      <c r="G92" s="650"/>
      <c r="H92" s="650"/>
      <c r="I92" s="650"/>
      <c r="J92" s="446"/>
      <c r="K92" s="1411"/>
      <c r="L92" s="446"/>
      <c r="M92" s="446"/>
      <c r="N92" s="446"/>
      <c r="O92" s="446"/>
      <c r="P92" s="1411"/>
      <c r="Q92" s="446"/>
      <c r="R92" s="636"/>
      <c r="S92" s="409"/>
      <c r="T92" s="175"/>
      <c r="U92" s="175"/>
      <c r="V92" s="175"/>
      <c r="W92" s="175"/>
    </row>
    <row r="93" spans="1:23" s="11" customFormat="1" ht="18.95" customHeight="1">
      <c r="A93" s="1089">
        <v>87</v>
      </c>
      <c r="B93" s="446"/>
      <c r="C93" s="440"/>
      <c r="D93" s="440"/>
      <c r="E93" s="441"/>
      <c r="F93" s="444"/>
      <c r="G93" s="650"/>
      <c r="H93" s="650"/>
      <c r="I93" s="650"/>
      <c r="J93" s="446"/>
      <c r="K93" s="1411"/>
      <c r="L93" s="446"/>
      <c r="M93" s="446"/>
      <c r="N93" s="446"/>
      <c r="O93" s="446"/>
      <c r="P93" s="1411"/>
      <c r="Q93" s="446"/>
      <c r="R93" s="636"/>
      <c r="S93" s="409"/>
      <c r="T93" s="175"/>
      <c r="U93" s="175"/>
      <c r="V93" s="175"/>
      <c r="W93" s="175"/>
    </row>
    <row r="94" spans="1:23" s="11" customFormat="1" ht="18.95" customHeight="1">
      <c r="A94" s="1089">
        <v>88</v>
      </c>
      <c r="B94" s="446"/>
      <c r="C94" s="440"/>
      <c r="D94" s="440"/>
      <c r="E94" s="441"/>
      <c r="F94" s="444"/>
      <c r="G94" s="650"/>
      <c r="H94" s="650"/>
      <c r="I94" s="650"/>
      <c r="J94" s="446"/>
      <c r="K94" s="1411"/>
      <c r="L94" s="446"/>
      <c r="M94" s="446"/>
      <c r="N94" s="446"/>
      <c r="O94" s="446"/>
      <c r="P94" s="1411"/>
      <c r="Q94" s="446"/>
      <c r="R94" s="636"/>
      <c r="S94" s="409"/>
      <c r="T94" s="175"/>
      <c r="U94" s="175"/>
      <c r="V94" s="175"/>
      <c r="W94" s="175"/>
    </row>
    <row r="95" spans="1:23" s="11" customFormat="1" ht="18.95" customHeight="1">
      <c r="A95" s="1089">
        <v>89</v>
      </c>
      <c r="B95" s="446"/>
      <c r="C95" s="440"/>
      <c r="D95" s="440"/>
      <c r="E95" s="441"/>
      <c r="F95" s="444"/>
      <c r="G95" s="650"/>
      <c r="H95" s="650"/>
      <c r="I95" s="650"/>
      <c r="J95" s="446"/>
      <c r="K95" s="1411"/>
      <c r="L95" s="446"/>
      <c r="M95" s="446"/>
      <c r="N95" s="446"/>
      <c r="O95" s="446"/>
      <c r="P95" s="1411"/>
      <c r="Q95" s="446"/>
      <c r="R95" s="636"/>
      <c r="S95" s="409"/>
      <c r="T95" s="175"/>
      <c r="U95" s="175"/>
      <c r="V95" s="175"/>
      <c r="W95" s="175"/>
    </row>
    <row r="96" spans="1:23" s="11" customFormat="1" ht="18.95" customHeight="1">
      <c r="A96" s="1089">
        <v>90</v>
      </c>
      <c r="B96" s="446"/>
      <c r="C96" s="440"/>
      <c r="D96" s="440"/>
      <c r="E96" s="441"/>
      <c r="F96" s="444"/>
      <c r="G96" s="650"/>
      <c r="H96" s="650"/>
      <c r="I96" s="650"/>
      <c r="J96" s="446"/>
      <c r="K96" s="1411"/>
      <c r="L96" s="446"/>
      <c r="M96" s="446"/>
      <c r="N96" s="446"/>
      <c r="O96" s="446"/>
      <c r="P96" s="1411"/>
      <c r="Q96" s="446"/>
      <c r="R96" s="636"/>
      <c r="S96" s="409"/>
      <c r="T96" s="175"/>
      <c r="U96" s="175"/>
      <c r="V96" s="175"/>
      <c r="W96" s="175"/>
    </row>
    <row r="97" spans="1:23" s="11" customFormat="1" ht="18.95" customHeight="1">
      <c r="A97" s="1089">
        <v>91</v>
      </c>
      <c r="B97" s="446"/>
      <c r="C97" s="440"/>
      <c r="D97" s="440"/>
      <c r="E97" s="441"/>
      <c r="F97" s="444"/>
      <c r="G97" s="650"/>
      <c r="H97" s="650"/>
      <c r="I97" s="650"/>
      <c r="J97" s="446"/>
      <c r="K97" s="1411"/>
      <c r="L97" s="446"/>
      <c r="M97" s="446"/>
      <c r="N97" s="446"/>
      <c r="O97" s="446"/>
      <c r="P97" s="1411"/>
      <c r="Q97" s="446"/>
      <c r="R97" s="636"/>
      <c r="S97" s="409"/>
      <c r="T97" s="175"/>
      <c r="U97" s="175"/>
      <c r="V97" s="175"/>
      <c r="W97" s="175"/>
    </row>
    <row r="98" spans="1:23" s="11" customFormat="1" ht="18.95" customHeight="1">
      <c r="A98" s="1089">
        <v>92</v>
      </c>
      <c r="B98" s="446"/>
      <c r="C98" s="440"/>
      <c r="D98" s="440"/>
      <c r="E98" s="441"/>
      <c r="F98" s="444"/>
      <c r="G98" s="650"/>
      <c r="H98" s="650"/>
      <c r="I98" s="650"/>
      <c r="J98" s="446"/>
      <c r="K98" s="1411"/>
      <c r="L98" s="446"/>
      <c r="M98" s="446"/>
      <c r="N98" s="446"/>
      <c r="O98" s="446"/>
      <c r="P98" s="1411"/>
      <c r="Q98" s="446"/>
      <c r="R98" s="636"/>
      <c r="S98" s="409"/>
      <c r="T98" s="175"/>
      <c r="U98" s="175"/>
      <c r="V98" s="175"/>
      <c r="W98" s="175"/>
    </row>
    <row r="99" spans="1:23" s="11" customFormat="1" ht="18.95" customHeight="1">
      <c r="A99" s="1089">
        <v>93</v>
      </c>
      <c r="B99" s="446"/>
      <c r="C99" s="440"/>
      <c r="D99" s="440"/>
      <c r="E99" s="441"/>
      <c r="F99" s="444"/>
      <c r="G99" s="650"/>
      <c r="H99" s="650"/>
      <c r="I99" s="650"/>
      <c r="J99" s="446"/>
      <c r="K99" s="1411"/>
      <c r="L99" s="446"/>
      <c r="M99" s="446"/>
      <c r="N99" s="446"/>
      <c r="O99" s="446"/>
      <c r="P99" s="1411"/>
      <c r="Q99" s="446"/>
      <c r="R99" s="636"/>
      <c r="S99" s="409"/>
      <c r="T99" s="175"/>
      <c r="U99" s="175"/>
      <c r="V99" s="175"/>
      <c r="W99" s="175"/>
    </row>
    <row r="100" spans="1:23" s="11" customFormat="1" ht="18.95" customHeight="1">
      <c r="A100" s="1089">
        <v>94</v>
      </c>
      <c r="B100" s="446"/>
      <c r="C100" s="440"/>
      <c r="D100" s="440"/>
      <c r="E100" s="441"/>
      <c r="F100" s="444"/>
      <c r="G100" s="650"/>
      <c r="H100" s="650"/>
      <c r="I100" s="650"/>
      <c r="J100" s="446"/>
      <c r="K100" s="1411"/>
      <c r="L100" s="446"/>
      <c r="M100" s="446"/>
      <c r="N100" s="446"/>
      <c r="O100" s="446"/>
      <c r="P100" s="1411"/>
      <c r="Q100" s="446"/>
      <c r="R100" s="636"/>
      <c r="S100" s="409"/>
      <c r="T100" s="175"/>
      <c r="U100" s="175"/>
      <c r="V100" s="175"/>
      <c r="W100" s="175"/>
    </row>
    <row r="101" spans="1:23" s="11" customFormat="1" ht="18.95" customHeight="1">
      <c r="A101" s="1089">
        <v>95</v>
      </c>
      <c r="B101" s="446"/>
      <c r="C101" s="440"/>
      <c r="D101" s="440"/>
      <c r="E101" s="441"/>
      <c r="F101" s="444"/>
      <c r="G101" s="650"/>
      <c r="H101" s="650"/>
      <c r="I101" s="650"/>
      <c r="J101" s="446"/>
      <c r="K101" s="1411"/>
      <c r="L101" s="446"/>
      <c r="M101" s="446"/>
      <c r="N101" s="446"/>
      <c r="O101" s="446"/>
      <c r="P101" s="1411"/>
      <c r="Q101" s="446"/>
      <c r="R101" s="636"/>
      <c r="S101" s="409"/>
      <c r="T101" s="175"/>
      <c r="U101" s="175"/>
      <c r="V101" s="175"/>
      <c r="W101" s="175"/>
    </row>
    <row r="102" spans="1:23" s="11" customFormat="1" ht="18.95" customHeight="1">
      <c r="A102" s="1089">
        <v>96</v>
      </c>
      <c r="B102" s="446"/>
      <c r="C102" s="440"/>
      <c r="D102" s="440"/>
      <c r="E102" s="441"/>
      <c r="F102" s="444"/>
      <c r="G102" s="650"/>
      <c r="H102" s="650"/>
      <c r="I102" s="650"/>
      <c r="J102" s="446"/>
      <c r="K102" s="1411"/>
      <c r="L102" s="446"/>
      <c r="M102" s="446"/>
      <c r="N102" s="446"/>
      <c r="O102" s="446"/>
      <c r="P102" s="1411"/>
      <c r="Q102" s="446"/>
      <c r="R102" s="636"/>
      <c r="S102" s="409"/>
      <c r="T102" s="175"/>
      <c r="U102" s="175"/>
      <c r="V102" s="175"/>
      <c r="W102" s="175"/>
    </row>
    <row r="103" spans="1:23" s="11" customFormat="1" ht="18.95" customHeight="1">
      <c r="A103" s="1089">
        <v>97</v>
      </c>
      <c r="B103" s="446"/>
      <c r="C103" s="440"/>
      <c r="D103" s="440"/>
      <c r="E103" s="441"/>
      <c r="F103" s="444"/>
      <c r="G103" s="650"/>
      <c r="H103" s="650"/>
      <c r="I103" s="650"/>
      <c r="J103" s="446"/>
      <c r="K103" s="1411"/>
      <c r="L103" s="446"/>
      <c r="M103" s="446"/>
      <c r="N103" s="446"/>
      <c r="O103" s="446"/>
      <c r="P103" s="1411"/>
      <c r="Q103" s="446"/>
      <c r="R103" s="636"/>
      <c r="S103" s="409"/>
      <c r="T103" s="175"/>
      <c r="U103" s="175"/>
      <c r="V103" s="175"/>
      <c r="W103" s="175"/>
    </row>
    <row r="104" spans="1:23" s="11" customFormat="1" ht="18.95" customHeight="1">
      <c r="A104" s="1089">
        <v>98</v>
      </c>
      <c r="B104" s="446"/>
      <c r="C104" s="440"/>
      <c r="D104" s="440"/>
      <c r="E104" s="441"/>
      <c r="F104" s="444"/>
      <c r="G104" s="650"/>
      <c r="H104" s="650"/>
      <c r="I104" s="650"/>
      <c r="J104" s="446"/>
      <c r="K104" s="1411"/>
      <c r="L104" s="446"/>
      <c r="M104" s="446"/>
      <c r="N104" s="446"/>
      <c r="O104" s="446"/>
      <c r="P104" s="1411"/>
      <c r="Q104" s="446"/>
      <c r="R104" s="636"/>
      <c r="S104" s="409"/>
      <c r="T104" s="175"/>
      <c r="U104" s="175"/>
      <c r="V104" s="175"/>
      <c r="W104" s="175"/>
    </row>
    <row r="105" spans="1:23" s="11" customFormat="1" ht="18.95" customHeight="1">
      <c r="A105" s="1089">
        <v>99</v>
      </c>
      <c r="B105" s="446"/>
      <c r="C105" s="440"/>
      <c r="D105" s="440"/>
      <c r="E105" s="441"/>
      <c r="F105" s="444"/>
      <c r="G105" s="650"/>
      <c r="H105" s="650"/>
      <c r="I105" s="650"/>
      <c r="J105" s="446"/>
      <c r="K105" s="1411"/>
      <c r="L105" s="446"/>
      <c r="M105" s="446"/>
      <c r="N105" s="446"/>
      <c r="O105" s="446"/>
      <c r="P105" s="1411"/>
      <c r="Q105" s="446"/>
      <c r="R105" s="636"/>
      <c r="S105" s="409"/>
      <c r="T105" s="175"/>
      <c r="U105" s="175"/>
      <c r="V105" s="175"/>
      <c r="W105" s="175"/>
    </row>
    <row r="106" spans="1:23" s="11" customFormat="1" ht="18.95" customHeight="1">
      <c r="A106" s="1089">
        <v>100</v>
      </c>
      <c r="B106" s="446"/>
      <c r="C106" s="440"/>
      <c r="D106" s="440"/>
      <c r="E106" s="441"/>
      <c r="F106" s="444"/>
      <c r="G106" s="650"/>
      <c r="H106" s="650"/>
      <c r="I106" s="650"/>
      <c r="J106" s="446"/>
      <c r="K106" s="1411"/>
      <c r="L106" s="446"/>
      <c r="M106" s="446"/>
      <c r="N106" s="446"/>
      <c r="O106" s="446"/>
      <c r="P106" s="1411"/>
      <c r="Q106" s="446"/>
      <c r="R106" s="636"/>
      <c r="S106" s="409"/>
      <c r="T106" s="175"/>
      <c r="U106" s="175"/>
      <c r="V106" s="175"/>
      <c r="W106" s="175"/>
    </row>
    <row r="107" spans="1:23" s="11" customFormat="1" ht="18.95" customHeight="1">
      <c r="A107" s="1089">
        <v>101</v>
      </c>
      <c r="B107" s="446"/>
      <c r="C107" s="440"/>
      <c r="D107" s="440"/>
      <c r="E107" s="441"/>
      <c r="F107" s="444"/>
      <c r="G107" s="650"/>
      <c r="H107" s="650"/>
      <c r="I107" s="650"/>
      <c r="J107" s="446"/>
      <c r="K107" s="1411"/>
      <c r="L107" s="446"/>
      <c r="M107" s="446"/>
      <c r="N107" s="446"/>
      <c r="O107" s="446"/>
      <c r="P107" s="1411"/>
      <c r="Q107" s="446"/>
      <c r="R107" s="636"/>
      <c r="S107" s="409"/>
      <c r="T107" s="175"/>
      <c r="U107" s="175"/>
      <c r="V107" s="175"/>
      <c r="W107" s="175"/>
    </row>
    <row r="108" spans="1:23" s="11" customFormat="1" ht="18.95" customHeight="1">
      <c r="A108" s="1089">
        <v>102</v>
      </c>
      <c r="B108" s="446"/>
      <c r="C108" s="440"/>
      <c r="D108" s="440"/>
      <c r="E108" s="441"/>
      <c r="F108" s="444"/>
      <c r="G108" s="650"/>
      <c r="H108" s="650"/>
      <c r="I108" s="650"/>
      <c r="J108" s="446"/>
      <c r="K108" s="1411"/>
      <c r="L108" s="446"/>
      <c r="M108" s="446"/>
      <c r="N108" s="446"/>
      <c r="O108" s="446"/>
      <c r="P108" s="1411"/>
      <c r="Q108" s="446"/>
      <c r="R108" s="636"/>
      <c r="S108" s="409"/>
      <c r="T108" s="175"/>
      <c r="U108" s="175"/>
      <c r="V108" s="175"/>
      <c r="W108" s="175"/>
    </row>
    <row r="109" spans="1:23" s="11" customFormat="1" ht="18.95" customHeight="1">
      <c r="A109" s="1089">
        <v>103</v>
      </c>
      <c r="B109" s="446"/>
      <c r="C109" s="440"/>
      <c r="D109" s="440"/>
      <c r="E109" s="441"/>
      <c r="F109" s="444"/>
      <c r="G109" s="650"/>
      <c r="H109" s="650"/>
      <c r="I109" s="650"/>
      <c r="J109" s="446"/>
      <c r="K109" s="1411"/>
      <c r="L109" s="446"/>
      <c r="M109" s="446"/>
      <c r="N109" s="446"/>
      <c r="O109" s="446"/>
      <c r="P109" s="1411"/>
      <c r="Q109" s="446"/>
      <c r="R109" s="636"/>
      <c r="S109" s="409"/>
      <c r="T109" s="175"/>
      <c r="U109" s="175"/>
      <c r="V109" s="175"/>
      <c r="W109" s="175"/>
    </row>
    <row r="110" spans="1:23" s="11" customFormat="1" ht="18.95" customHeight="1">
      <c r="A110" s="1089">
        <v>104</v>
      </c>
      <c r="B110" s="446"/>
      <c r="C110" s="440"/>
      <c r="D110" s="440"/>
      <c r="E110" s="441"/>
      <c r="F110" s="444"/>
      <c r="G110" s="650"/>
      <c r="H110" s="650"/>
      <c r="I110" s="650"/>
      <c r="J110" s="446"/>
      <c r="K110" s="1411"/>
      <c r="L110" s="446"/>
      <c r="M110" s="446"/>
      <c r="N110" s="446"/>
      <c r="O110" s="446"/>
      <c r="P110" s="1411"/>
      <c r="Q110" s="446"/>
      <c r="R110" s="636"/>
      <c r="S110" s="409"/>
      <c r="T110" s="175"/>
      <c r="U110" s="175"/>
      <c r="V110" s="175"/>
      <c r="W110" s="175"/>
    </row>
    <row r="111" spans="1:23" s="11" customFormat="1" ht="18.95" customHeight="1">
      <c r="A111" s="1089">
        <v>105</v>
      </c>
      <c r="B111" s="446"/>
      <c r="C111" s="440"/>
      <c r="D111" s="440"/>
      <c r="E111" s="441"/>
      <c r="F111" s="444"/>
      <c r="G111" s="650"/>
      <c r="H111" s="650"/>
      <c r="I111" s="650"/>
      <c r="J111" s="446"/>
      <c r="K111" s="1411"/>
      <c r="L111" s="446"/>
      <c r="M111" s="446"/>
      <c r="N111" s="446"/>
      <c r="O111" s="446"/>
      <c r="P111" s="1411"/>
      <c r="Q111" s="446"/>
      <c r="R111" s="636"/>
      <c r="S111" s="409"/>
      <c r="T111" s="175"/>
      <c r="U111" s="175"/>
      <c r="V111" s="175"/>
      <c r="W111" s="175"/>
    </row>
    <row r="112" spans="1:23" s="11" customFormat="1" ht="18.95" customHeight="1">
      <c r="A112" s="1089">
        <v>106</v>
      </c>
      <c r="B112" s="446"/>
      <c r="C112" s="440"/>
      <c r="D112" s="440"/>
      <c r="E112" s="441"/>
      <c r="F112" s="444"/>
      <c r="G112" s="650"/>
      <c r="H112" s="650"/>
      <c r="I112" s="650"/>
      <c r="J112" s="446"/>
      <c r="K112" s="1411"/>
      <c r="L112" s="446"/>
      <c r="M112" s="446"/>
      <c r="N112" s="446"/>
      <c r="O112" s="446"/>
      <c r="P112" s="1411"/>
      <c r="Q112" s="446"/>
      <c r="R112" s="636"/>
      <c r="S112" s="409"/>
      <c r="T112" s="175"/>
      <c r="U112" s="175"/>
      <c r="V112" s="175"/>
      <c r="W112" s="175"/>
    </row>
    <row r="113" spans="1:23" s="11" customFormat="1" ht="18.95" customHeight="1">
      <c r="A113" s="1089">
        <v>107</v>
      </c>
      <c r="B113" s="446"/>
      <c r="C113" s="440"/>
      <c r="D113" s="440"/>
      <c r="E113" s="441"/>
      <c r="F113" s="444"/>
      <c r="G113" s="650"/>
      <c r="H113" s="650"/>
      <c r="I113" s="650"/>
      <c r="J113" s="446"/>
      <c r="K113" s="1411"/>
      <c r="L113" s="446"/>
      <c r="M113" s="446"/>
      <c r="N113" s="446"/>
      <c r="O113" s="446"/>
      <c r="P113" s="1411"/>
      <c r="Q113" s="446"/>
      <c r="R113" s="636"/>
      <c r="S113" s="409"/>
      <c r="T113" s="175"/>
      <c r="U113" s="175"/>
      <c r="V113" s="175"/>
      <c r="W113" s="175"/>
    </row>
    <row r="114" spans="1:23" s="11" customFormat="1" ht="18.95" customHeight="1">
      <c r="A114" s="1089">
        <v>108</v>
      </c>
      <c r="B114" s="446"/>
      <c r="C114" s="440"/>
      <c r="D114" s="440"/>
      <c r="E114" s="441"/>
      <c r="F114" s="444"/>
      <c r="G114" s="650"/>
      <c r="H114" s="650"/>
      <c r="I114" s="650"/>
      <c r="J114" s="446"/>
      <c r="K114" s="1411"/>
      <c r="L114" s="446"/>
      <c r="M114" s="446"/>
      <c r="N114" s="446"/>
      <c r="O114" s="446"/>
      <c r="P114" s="1411"/>
      <c r="Q114" s="446"/>
      <c r="R114" s="636"/>
      <c r="S114" s="409"/>
      <c r="T114" s="175"/>
      <c r="U114" s="175"/>
      <c r="V114" s="175"/>
      <c r="W114" s="175"/>
    </row>
    <row r="115" spans="1:23" s="11" customFormat="1" ht="18.95" customHeight="1">
      <c r="A115" s="1089">
        <v>109</v>
      </c>
      <c r="B115" s="446"/>
      <c r="C115" s="440"/>
      <c r="D115" s="440"/>
      <c r="E115" s="441"/>
      <c r="F115" s="444"/>
      <c r="G115" s="650"/>
      <c r="H115" s="650"/>
      <c r="I115" s="650"/>
      <c r="J115" s="446"/>
      <c r="K115" s="1411"/>
      <c r="L115" s="446"/>
      <c r="M115" s="446"/>
      <c r="N115" s="446"/>
      <c r="O115" s="446"/>
      <c r="P115" s="1411"/>
      <c r="Q115" s="446"/>
      <c r="R115" s="636"/>
      <c r="S115" s="409"/>
      <c r="T115" s="175"/>
      <c r="U115" s="175"/>
      <c r="V115" s="175"/>
      <c r="W115" s="175"/>
    </row>
    <row r="116" spans="1:23" s="11" customFormat="1" ht="18.95" customHeight="1">
      <c r="A116" s="1089">
        <v>110</v>
      </c>
      <c r="B116" s="446"/>
      <c r="C116" s="440"/>
      <c r="D116" s="440"/>
      <c r="E116" s="441"/>
      <c r="F116" s="444"/>
      <c r="G116" s="650"/>
      <c r="H116" s="650"/>
      <c r="I116" s="650"/>
      <c r="J116" s="446"/>
      <c r="K116" s="1411"/>
      <c r="L116" s="446"/>
      <c r="M116" s="446"/>
      <c r="N116" s="446"/>
      <c r="O116" s="446"/>
      <c r="P116" s="1411"/>
      <c r="Q116" s="446"/>
      <c r="R116" s="636"/>
      <c r="S116" s="409"/>
      <c r="T116" s="176"/>
      <c r="U116" s="176"/>
      <c r="V116" s="176"/>
      <c r="W116" s="176"/>
    </row>
    <row r="117" spans="1:23" s="11" customFormat="1" ht="18.95" customHeight="1">
      <c r="A117" s="1089">
        <v>111</v>
      </c>
      <c r="B117" s="446"/>
      <c r="C117" s="440"/>
      <c r="D117" s="440"/>
      <c r="E117" s="441"/>
      <c r="F117" s="444"/>
      <c r="G117" s="650"/>
      <c r="H117" s="650"/>
      <c r="I117" s="650"/>
      <c r="J117" s="446"/>
      <c r="K117" s="1411"/>
      <c r="L117" s="446"/>
      <c r="M117" s="446"/>
      <c r="N117" s="446"/>
      <c r="O117" s="446"/>
      <c r="P117" s="1411"/>
      <c r="Q117" s="446"/>
      <c r="R117" s="636"/>
      <c r="S117" s="409"/>
      <c r="T117" s="175"/>
      <c r="U117" s="175"/>
      <c r="V117" s="175"/>
      <c r="W117" s="175"/>
    </row>
    <row r="118" spans="1:23" s="11" customFormat="1" ht="18.95" customHeight="1">
      <c r="A118" s="1089">
        <v>112</v>
      </c>
      <c r="B118" s="446"/>
      <c r="C118" s="440"/>
      <c r="D118" s="440"/>
      <c r="E118" s="441"/>
      <c r="F118" s="444"/>
      <c r="G118" s="650"/>
      <c r="H118" s="650"/>
      <c r="I118" s="650"/>
      <c r="J118" s="446"/>
      <c r="K118" s="1411"/>
      <c r="L118" s="446"/>
      <c r="M118" s="446"/>
      <c r="N118" s="446"/>
      <c r="O118" s="446"/>
      <c r="P118" s="1411"/>
      <c r="Q118" s="446"/>
      <c r="R118" s="636"/>
      <c r="S118" s="409"/>
      <c r="T118" s="175"/>
      <c r="U118" s="175"/>
      <c r="V118" s="175"/>
      <c r="W118" s="175"/>
    </row>
    <row r="119" spans="1:23" s="11" customFormat="1" ht="18.95" customHeight="1">
      <c r="A119" s="1089">
        <v>113</v>
      </c>
      <c r="B119" s="446"/>
      <c r="C119" s="440"/>
      <c r="D119" s="440"/>
      <c r="E119" s="441"/>
      <c r="F119" s="444"/>
      <c r="G119" s="650"/>
      <c r="H119" s="650"/>
      <c r="I119" s="650"/>
      <c r="J119" s="446"/>
      <c r="K119" s="1411"/>
      <c r="L119" s="446"/>
      <c r="M119" s="446"/>
      <c r="N119" s="446"/>
      <c r="O119" s="446"/>
      <c r="P119" s="1411"/>
      <c r="Q119" s="446"/>
      <c r="R119" s="636"/>
      <c r="S119" s="409"/>
      <c r="T119" s="175"/>
      <c r="U119" s="175"/>
      <c r="V119" s="175"/>
      <c r="W119" s="175"/>
    </row>
    <row r="120" spans="1:23" s="11" customFormat="1" ht="18.95" customHeight="1">
      <c r="A120" s="1089">
        <v>114</v>
      </c>
      <c r="B120" s="446"/>
      <c r="C120" s="440"/>
      <c r="D120" s="440"/>
      <c r="E120" s="441"/>
      <c r="F120" s="444"/>
      <c r="G120" s="650"/>
      <c r="H120" s="650"/>
      <c r="I120" s="650"/>
      <c r="J120" s="446"/>
      <c r="K120" s="1411"/>
      <c r="L120" s="446"/>
      <c r="M120" s="446"/>
      <c r="N120" s="446"/>
      <c r="O120" s="446"/>
      <c r="P120" s="1411"/>
      <c r="Q120" s="446"/>
      <c r="R120" s="636"/>
      <c r="S120" s="409"/>
      <c r="T120" s="175"/>
      <c r="U120" s="175"/>
      <c r="V120" s="175"/>
      <c r="W120" s="175"/>
    </row>
    <row r="121" spans="1:23" s="11" customFormat="1" ht="18.95" customHeight="1">
      <c r="A121" s="1089">
        <v>115</v>
      </c>
      <c r="B121" s="446"/>
      <c r="C121" s="440"/>
      <c r="D121" s="440"/>
      <c r="E121" s="441"/>
      <c r="F121" s="444"/>
      <c r="G121" s="650"/>
      <c r="H121" s="650"/>
      <c r="I121" s="650"/>
      <c r="J121" s="446"/>
      <c r="K121" s="1411"/>
      <c r="L121" s="446"/>
      <c r="M121" s="446"/>
      <c r="N121" s="446"/>
      <c r="O121" s="446"/>
      <c r="P121" s="1411"/>
      <c r="Q121" s="446"/>
      <c r="R121" s="636"/>
      <c r="S121" s="409"/>
      <c r="T121" s="175"/>
      <c r="U121" s="175"/>
      <c r="V121" s="175"/>
      <c r="W121" s="175"/>
    </row>
    <row r="122" spans="1:23" s="11" customFormat="1" ht="18.95" customHeight="1">
      <c r="A122" s="1089">
        <v>116</v>
      </c>
      <c r="B122" s="446"/>
      <c r="C122" s="440"/>
      <c r="D122" s="440"/>
      <c r="E122" s="441"/>
      <c r="F122" s="444"/>
      <c r="G122" s="650"/>
      <c r="H122" s="650"/>
      <c r="I122" s="650"/>
      <c r="J122" s="446"/>
      <c r="K122" s="1411"/>
      <c r="L122" s="446"/>
      <c r="M122" s="446"/>
      <c r="N122" s="446"/>
      <c r="O122" s="446"/>
      <c r="P122" s="1411"/>
      <c r="Q122" s="446"/>
      <c r="R122" s="636"/>
      <c r="S122" s="409"/>
      <c r="T122" s="175"/>
      <c r="U122" s="175"/>
      <c r="V122" s="175"/>
      <c r="W122" s="175"/>
    </row>
    <row r="123" spans="1:23" s="11" customFormat="1" ht="18.95" customHeight="1">
      <c r="A123" s="1089">
        <v>117</v>
      </c>
      <c r="B123" s="446"/>
      <c r="C123" s="440"/>
      <c r="D123" s="440"/>
      <c r="E123" s="441"/>
      <c r="F123" s="444"/>
      <c r="G123" s="650"/>
      <c r="H123" s="650"/>
      <c r="I123" s="650"/>
      <c r="J123" s="446"/>
      <c r="K123" s="1411"/>
      <c r="L123" s="446"/>
      <c r="M123" s="446"/>
      <c r="N123" s="446"/>
      <c r="O123" s="446"/>
      <c r="P123" s="1411"/>
      <c r="Q123" s="446"/>
      <c r="R123" s="636"/>
      <c r="S123" s="409"/>
      <c r="T123" s="175"/>
      <c r="U123" s="175"/>
      <c r="V123" s="175"/>
      <c r="W123" s="175"/>
    </row>
    <row r="124" spans="1:23" s="11" customFormat="1" ht="18.95" customHeight="1">
      <c r="A124" s="1089">
        <v>118</v>
      </c>
      <c r="B124" s="446"/>
      <c r="C124" s="440"/>
      <c r="D124" s="440"/>
      <c r="E124" s="441"/>
      <c r="F124" s="444"/>
      <c r="G124" s="650"/>
      <c r="H124" s="650"/>
      <c r="I124" s="650"/>
      <c r="J124" s="446"/>
      <c r="K124" s="1411"/>
      <c r="L124" s="446"/>
      <c r="M124" s="446"/>
      <c r="N124" s="446"/>
      <c r="O124" s="446"/>
      <c r="P124" s="1411"/>
      <c r="Q124" s="446"/>
      <c r="R124" s="636"/>
      <c r="S124" s="409"/>
      <c r="T124" s="175"/>
      <c r="U124" s="175"/>
      <c r="V124" s="175"/>
      <c r="W124" s="175"/>
    </row>
    <row r="125" spans="1:23" s="11" customFormat="1" ht="18.95" customHeight="1">
      <c r="A125" s="1089">
        <v>119</v>
      </c>
      <c r="B125" s="446"/>
      <c r="C125" s="440"/>
      <c r="D125" s="440"/>
      <c r="E125" s="441"/>
      <c r="F125" s="444"/>
      <c r="G125" s="650"/>
      <c r="H125" s="650"/>
      <c r="I125" s="650"/>
      <c r="J125" s="446"/>
      <c r="K125" s="1411"/>
      <c r="L125" s="446"/>
      <c r="M125" s="446"/>
      <c r="N125" s="446"/>
      <c r="O125" s="446"/>
      <c r="P125" s="1411"/>
      <c r="Q125" s="446"/>
      <c r="R125" s="636"/>
      <c r="S125" s="409"/>
      <c r="T125" s="175"/>
      <c r="U125" s="175"/>
      <c r="V125" s="175"/>
      <c r="W125" s="175"/>
    </row>
    <row r="126" spans="1:23" s="11" customFormat="1" ht="18.95" customHeight="1">
      <c r="A126" s="1089">
        <v>120</v>
      </c>
      <c r="B126" s="446"/>
      <c r="C126" s="440"/>
      <c r="D126" s="440"/>
      <c r="E126" s="441"/>
      <c r="F126" s="444"/>
      <c r="G126" s="650"/>
      <c r="H126" s="650"/>
      <c r="I126" s="650"/>
      <c r="J126" s="446"/>
      <c r="K126" s="1411"/>
      <c r="L126" s="446"/>
      <c r="M126" s="446"/>
      <c r="N126" s="446"/>
      <c r="O126" s="446"/>
      <c r="P126" s="1411"/>
      <c r="Q126" s="446"/>
      <c r="R126" s="636"/>
      <c r="S126" s="409"/>
      <c r="T126" s="175"/>
      <c r="U126" s="175"/>
      <c r="V126" s="175"/>
      <c r="W126" s="175"/>
    </row>
    <row r="127" spans="1:23" s="11" customFormat="1" ht="18.95" customHeight="1">
      <c r="A127" s="1089">
        <v>121</v>
      </c>
      <c r="B127" s="446"/>
      <c r="C127" s="440"/>
      <c r="D127" s="440"/>
      <c r="E127" s="441"/>
      <c r="F127" s="444"/>
      <c r="G127" s="650"/>
      <c r="H127" s="650"/>
      <c r="I127" s="650"/>
      <c r="J127" s="446"/>
      <c r="K127" s="1411"/>
      <c r="L127" s="446"/>
      <c r="M127" s="446"/>
      <c r="N127" s="446"/>
      <c r="O127" s="446"/>
      <c r="P127" s="1411"/>
      <c r="Q127" s="446"/>
      <c r="R127" s="636"/>
      <c r="S127" s="409"/>
      <c r="T127" s="175"/>
      <c r="U127" s="175"/>
      <c r="V127" s="175"/>
      <c r="W127" s="175"/>
    </row>
    <row r="128" spans="1:23" s="11" customFormat="1" ht="18.95" customHeight="1">
      <c r="A128" s="1089">
        <v>122</v>
      </c>
      <c r="B128" s="446"/>
      <c r="C128" s="440"/>
      <c r="D128" s="440"/>
      <c r="E128" s="441"/>
      <c r="F128" s="444"/>
      <c r="G128" s="650"/>
      <c r="H128" s="650"/>
      <c r="I128" s="650"/>
      <c r="J128" s="446"/>
      <c r="K128" s="1411"/>
      <c r="L128" s="446"/>
      <c r="M128" s="446"/>
      <c r="N128" s="446"/>
      <c r="O128" s="446"/>
      <c r="P128" s="1411"/>
      <c r="Q128" s="446"/>
      <c r="R128" s="636"/>
      <c r="S128" s="409"/>
      <c r="T128" s="175"/>
      <c r="U128" s="175"/>
      <c r="V128" s="175"/>
      <c r="W128" s="175"/>
    </row>
    <row r="129" spans="1:23" s="11" customFormat="1" ht="18.95" customHeight="1">
      <c r="A129" s="1089">
        <v>123</v>
      </c>
      <c r="B129" s="446"/>
      <c r="C129" s="440"/>
      <c r="D129" s="440"/>
      <c r="E129" s="441"/>
      <c r="F129" s="444"/>
      <c r="G129" s="650"/>
      <c r="H129" s="650"/>
      <c r="I129" s="650"/>
      <c r="J129" s="446"/>
      <c r="K129" s="1411"/>
      <c r="L129" s="446"/>
      <c r="M129" s="446"/>
      <c r="N129" s="446"/>
      <c r="O129" s="446"/>
      <c r="P129" s="1411"/>
      <c r="Q129" s="446"/>
      <c r="R129" s="636"/>
      <c r="S129" s="409"/>
      <c r="T129" s="175"/>
      <c r="U129" s="175"/>
      <c r="V129" s="175"/>
      <c r="W129" s="175"/>
    </row>
    <row r="130" spans="1:23" s="11" customFormat="1" ht="18.95" customHeight="1">
      <c r="A130" s="1089">
        <v>124</v>
      </c>
      <c r="B130" s="446"/>
      <c r="C130" s="440"/>
      <c r="D130" s="440"/>
      <c r="E130" s="441"/>
      <c r="F130" s="444"/>
      <c r="G130" s="650"/>
      <c r="H130" s="650"/>
      <c r="I130" s="650"/>
      <c r="J130" s="446"/>
      <c r="K130" s="1411"/>
      <c r="L130" s="446"/>
      <c r="M130" s="446"/>
      <c r="N130" s="446"/>
      <c r="O130" s="446"/>
      <c r="P130" s="1411"/>
      <c r="Q130" s="446"/>
      <c r="R130" s="636"/>
      <c r="S130" s="409"/>
      <c r="T130" s="175"/>
      <c r="U130" s="175"/>
      <c r="V130" s="175"/>
      <c r="W130" s="175"/>
    </row>
    <row r="131" spans="1:23" s="11" customFormat="1" ht="18.95" customHeight="1">
      <c r="A131" s="1089">
        <v>125</v>
      </c>
      <c r="B131" s="446"/>
      <c r="C131" s="440"/>
      <c r="D131" s="440"/>
      <c r="E131" s="441"/>
      <c r="F131" s="444"/>
      <c r="G131" s="650"/>
      <c r="H131" s="650"/>
      <c r="I131" s="650"/>
      <c r="J131" s="446"/>
      <c r="K131" s="1411"/>
      <c r="L131" s="446"/>
      <c r="M131" s="446"/>
      <c r="N131" s="446"/>
      <c r="O131" s="446"/>
      <c r="P131" s="1411"/>
      <c r="Q131" s="446"/>
      <c r="R131" s="636"/>
      <c r="S131" s="409"/>
      <c r="T131" s="175"/>
      <c r="U131" s="175"/>
      <c r="V131" s="175"/>
      <c r="W131" s="175"/>
    </row>
    <row r="132" spans="1:23" s="11" customFormat="1" ht="18.95" customHeight="1">
      <c r="A132" s="1089">
        <v>126</v>
      </c>
      <c r="B132" s="446"/>
      <c r="C132" s="440"/>
      <c r="D132" s="440"/>
      <c r="E132" s="441"/>
      <c r="F132" s="444"/>
      <c r="G132" s="650"/>
      <c r="H132" s="650"/>
      <c r="I132" s="650"/>
      <c r="J132" s="446"/>
      <c r="K132" s="1411"/>
      <c r="L132" s="446"/>
      <c r="M132" s="446"/>
      <c r="N132" s="446"/>
      <c r="O132" s="446"/>
      <c r="P132" s="1411"/>
      <c r="Q132" s="446"/>
      <c r="R132" s="636"/>
      <c r="S132" s="409"/>
      <c r="T132" s="175"/>
      <c r="U132" s="175"/>
      <c r="V132" s="175"/>
      <c r="W132" s="175"/>
    </row>
    <row r="133" spans="1:23" s="11" customFormat="1" ht="18.95" customHeight="1">
      <c r="A133" s="1089">
        <v>127</v>
      </c>
      <c r="B133" s="446"/>
      <c r="C133" s="440"/>
      <c r="D133" s="440"/>
      <c r="E133" s="441"/>
      <c r="F133" s="444"/>
      <c r="G133" s="650"/>
      <c r="H133" s="650"/>
      <c r="I133" s="650"/>
      <c r="J133" s="446"/>
      <c r="K133" s="1411"/>
      <c r="L133" s="446"/>
      <c r="M133" s="446"/>
      <c r="N133" s="446"/>
      <c r="O133" s="446"/>
      <c r="P133" s="1411"/>
      <c r="Q133" s="446"/>
      <c r="R133" s="636"/>
      <c r="S133" s="409"/>
      <c r="T133" s="175"/>
      <c r="U133" s="175"/>
      <c r="V133" s="175"/>
      <c r="W133" s="175"/>
    </row>
    <row r="134" spans="1:23" s="11" customFormat="1" ht="18.95" customHeight="1">
      <c r="A134" s="1089">
        <v>128</v>
      </c>
      <c r="B134" s="446"/>
      <c r="C134" s="440"/>
      <c r="D134" s="440"/>
      <c r="E134" s="441"/>
      <c r="F134" s="444"/>
      <c r="G134" s="650"/>
      <c r="H134" s="650"/>
      <c r="I134" s="650"/>
      <c r="J134" s="446"/>
      <c r="K134" s="1411"/>
      <c r="L134" s="446"/>
      <c r="M134" s="446"/>
      <c r="N134" s="446"/>
      <c r="O134" s="446"/>
      <c r="P134" s="1411"/>
      <c r="Q134" s="446"/>
      <c r="R134" s="636"/>
      <c r="S134" s="409"/>
      <c r="T134" s="175"/>
      <c r="U134" s="175"/>
      <c r="V134" s="175"/>
      <c r="W134" s="175"/>
    </row>
    <row r="135" spans="1:23">
      <c r="C135" s="378"/>
    </row>
    <row r="136" spans="1:23">
      <c r="C136" s="378"/>
    </row>
    <row r="137" spans="1:23">
      <c r="C137" s="378"/>
    </row>
    <row r="138" spans="1:23">
      <c r="C138" s="379"/>
    </row>
    <row r="139" spans="1:23">
      <c r="C139" s="379"/>
    </row>
    <row r="140" spans="1:23">
      <c r="C140" s="379"/>
    </row>
    <row r="141" spans="1:23">
      <c r="C141" s="379"/>
    </row>
    <row r="142" spans="1:23">
      <c r="C142" s="378"/>
    </row>
    <row r="143" spans="1:23">
      <c r="C143" s="378"/>
    </row>
    <row r="144" spans="1:23">
      <c r="C144" s="378"/>
    </row>
    <row r="145" spans="3:3">
      <c r="C145" s="378"/>
    </row>
    <row r="146" spans="3:3">
      <c r="C146" s="378"/>
    </row>
    <row r="147" spans="3:3">
      <c r="C147" s="379"/>
    </row>
    <row r="148" spans="3:3">
      <c r="C148" s="379"/>
    </row>
    <row r="149" spans="3:3">
      <c r="C149" s="379"/>
    </row>
    <row r="150" spans="3:3">
      <c r="C150" s="379"/>
    </row>
  </sheetData>
  <mergeCells count="1">
    <mergeCell ref="P3:R5"/>
  </mergeCells>
  <phoneticPr fontId="0" type="noConversion"/>
  <conditionalFormatting sqref="A7:A134 C135:C150">
    <cfRule type="expression" dxfId="46" priority="10" stopIfTrue="1">
      <formula>$T7&gt;=1</formula>
    </cfRule>
  </conditionalFormatting>
  <conditionalFormatting sqref="C56:C61 C126:C131 C132:E134 C125:E125 D22:E25 C27:E27 C22:C26 D126:E130 C34:E34 D28:E32 C28:C33 D35:E39 C35:C40 C41:E41 C48:E48 D42:E46 C42:C47 C55:E55 D49:E53 C49:C54 C62:E62 D56:E60 C84:C89 D63:E67 C63:C68 C69:E69 C76:E76 D70:E74 C70:C75 C83:E83 D77:E81 C77:C82 C90:E90 D84:E88 C112:C117 D91:E95 C91:C96 C97:E97 C104:E104 D98:E102 C98:C103 C111:E111 D105:E109 C105:C110 C118:E118 D112:E116 D119:E123 C119:C124">
    <cfRule type="expression" dxfId="45" priority="11" stopIfTrue="1">
      <formula>$U22&gt;=1</formula>
    </cfRule>
  </conditionalFormatting>
  <conditionalFormatting sqref="D130:E132 C123:E129 C134:E134 D108:E110 C101:E107 C119:C122 D119:E121 C112:E118 C39:E41 C42:C45 D42:E44 C130:C133 C53:C56 D53:E55 C46:E52 C64:C67 D64:E66 C57:E63 C75:C78 D75:E77 C68:E74 C86:C89 D86:E88 C79:E85 C97:C100 D97:E99 C90:E96 C108:C111 C13:E21">
    <cfRule type="expression" dxfId="44" priority="9" stopIfTrue="1">
      <formula>$S13&gt;=1</formula>
    </cfRule>
  </conditionalFormatting>
  <conditionalFormatting sqref="D27:E32 D34:E38 C22:C38 D22:E25">
    <cfRule type="expression" dxfId="43" priority="8" stopIfTrue="1">
      <formula>$U22&gt;=1</formula>
    </cfRule>
  </conditionalFormatting>
  <conditionalFormatting sqref="C12">
    <cfRule type="expression" dxfId="42" priority="16" stopIfTrue="1">
      <formula>$S9&gt;=1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drawing r:id="rId2"/>
  <legacyDrawing r:id="rId3"/>
</worksheet>
</file>

<file path=xl/worksheets/sheet25.xml><?xml version="1.0" encoding="utf-8"?>
<worksheet xmlns="http://schemas.openxmlformats.org/spreadsheetml/2006/main" xmlns:r="http://schemas.openxmlformats.org/officeDocument/2006/relationships">
  <sheetPr codeName="List2">
    <pageSetUpPr fitToPage="1"/>
  </sheetPr>
  <dimension ref="A1:HR83"/>
  <sheetViews>
    <sheetView showGridLines="0" showZeros="0" topLeftCell="A16" zoomScale="50" zoomScaleNormal="50" workbookViewId="0">
      <selection activeCell="I48" sqref="I48"/>
    </sheetView>
  </sheetViews>
  <sheetFormatPr defaultColWidth="11.85546875" defaultRowHeight="20.25"/>
  <cols>
    <col min="1" max="1" width="5.42578125" style="351" customWidth="1"/>
    <col min="2" max="2" width="10.28515625" style="351" customWidth="1"/>
    <col min="3" max="3" width="11.5703125" style="1138" customWidth="1"/>
    <col min="4" max="4" width="32.85546875" style="351" customWidth="1"/>
    <col min="5" max="6" width="15.85546875" style="351" customWidth="1"/>
    <col min="7" max="7" width="4.7109375" style="1328" customWidth="1"/>
    <col min="8" max="8" width="21.5703125" style="356" customWidth="1"/>
    <col min="9" max="9" width="7.28515625" style="356" customWidth="1"/>
    <col min="10" max="10" width="7.28515625" style="351" customWidth="1"/>
    <col min="11" max="11" width="21.5703125" style="356" customWidth="1"/>
    <col min="12" max="12" width="7.28515625" style="356" customWidth="1"/>
    <col min="13" max="13" width="7.42578125" style="356" customWidth="1"/>
    <col min="14" max="14" width="21.5703125" style="356" customWidth="1"/>
    <col min="15" max="15" width="7.28515625" style="356" customWidth="1"/>
    <col min="16" max="16" width="7.42578125" style="353" customWidth="1"/>
    <col min="17" max="17" width="7.42578125" style="345" customWidth="1"/>
    <col min="18" max="18" width="9.28515625" style="345" customWidth="1"/>
    <col min="19" max="19" width="12" style="1102" customWidth="1"/>
    <col min="20" max="20" width="7.28515625" style="1102" customWidth="1"/>
    <col min="21" max="21" width="11.5703125" style="1337" customWidth="1"/>
    <col min="22" max="22" width="11.85546875" style="345" hidden="1" customWidth="1"/>
    <col min="23" max="23" width="11.5703125" style="345" hidden="1" customWidth="1"/>
    <col min="24" max="24" width="6.85546875" hidden="1" customWidth="1"/>
    <col min="25" max="25" width="15.7109375" hidden="1" customWidth="1"/>
    <col min="26" max="26" width="10.140625" style="345" customWidth="1"/>
    <col min="27" max="27" width="37.28515625" style="345" customWidth="1"/>
    <col min="28" max="28" width="21" style="345" customWidth="1"/>
    <col min="29" max="34" width="15.5703125" style="345" customWidth="1"/>
    <col min="35" max="35" width="11.85546875" style="345" customWidth="1"/>
    <col min="36" max="36" width="37.28515625" style="345" customWidth="1"/>
    <col min="37" max="37" width="24.7109375" style="345" customWidth="1"/>
    <col min="38" max="38" width="18.140625" style="345" customWidth="1"/>
    <col min="39" max="39" width="17.28515625" style="345" customWidth="1"/>
    <col min="40" max="175" width="11.85546875" style="345" customWidth="1"/>
    <col min="176" max="177" width="2.5703125" style="345" customWidth="1"/>
    <col min="178" max="16384" width="11.85546875" style="345"/>
  </cols>
  <sheetData>
    <row r="1" spans="1:39" ht="51" customHeight="1">
      <c r="A1" s="1139"/>
      <c r="B1" s="1139"/>
      <c r="C1" s="1140"/>
      <c r="D1" s="1139"/>
      <c r="E1" s="1139"/>
      <c r="F1" s="1139"/>
      <c r="G1" s="1321"/>
      <c r="H1" s="1141"/>
      <c r="I1" s="1729" t="s">
        <v>203</v>
      </c>
      <c r="J1" s="1729"/>
      <c r="K1" s="1729"/>
      <c r="L1" s="1729"/>
      <c r="M1" s="1729"/>
      <c r="N1" s="1342"/>
      <c r="O1" s="1287"/>
      <c r="P1" s="1142"/>
      <c r="Q1" s="1143"/>
      <c r="S1" s="1101"/>
      <c r="X1" s="90"/>
      <c r="Y1" s="90"/>
      <c r="Z1" s="1371">
        <f>'vnos podatkov'!$A$6</f>
        <v>0</v>
      </c>
      <c r="AA1" s="1292"/>
      <c r="AB1" s="1292"/>
      <c r="AC1" s="1292"/>
      <c r="AD1" s="1292"/>
      <c r="AE1" s="1292"/>
      <c r="AF1" s="1292"/>
      <c r="AG1" s="1292"/>
      <c r="AH1" s="1292"/>
      <c r="AI1" s="1293"/>
      <c r="AJ1" s="1292"/>
      <c r="AK1" s="1292"/>
      <c r="AL1" s="1292"/>
      <c r="AM1" s="1292"/>
    </row>
    <row r="2" spans="1:39" ht="30" customHeight="1">
      <c r="A2" s="1139"/>
      <c r="B2" s="1139"/>
      <c r="C2" s="1140"/>
      <c r="D2" s="1139"/>
      <c r="E2" s="1139"/>
      <c r="F2" s="1139"/>
      <c r="G2" s="1321"/>
      <c r="H2" s="1141"/>
      <c r="I2" s="1141"/>
      <c r="J2" s="1139"/>
      <c r="K2" s="1141"/>
      <c r="L2" s="1141"/>
      <c r="M2" s="1141"/>
      <c r="N2" s="1144"/>
      <c r="O2" s="1144"/>
      <c r="P2" s="1142"/>
      <c r="Q2" s="1143"/>
      <c r="X2" s="64"/>
      <c r="Y2" s="64"/>
      <c r="Z2" s="1335">
        <f>'vnos podatkov'!$A$8</f>
        <v>0</v>
      </c>
      <c r="AA2" s="1336">
        <f>'vnos podatkov'!$B$8</f>
        <v>0</v>
      </c>
      <c r="AB2" s="1294"/>
      <c r="AC2" s="1332">
        <f>'vnos podatkov'!$A$10</f>
        <v>0</v>
      </c>
      <c r="AD2" s="1295"/>
      <c r="AE2" s="1295"/>
      <c r="AF2" s="1295"/>
      <c r="AG2" s="1295"/>
      <c r="AH2" s="1295"/>
      <c r="AI2" s="1296"/>
      <c r="AJ2" s="1295"/>
      <c r="AK2" s="1295"/>
      <c r="AL2" s="1295"/>
      <c r="AM2" s="1295"/>
    </row>
    <row r="3" spans="1:39" ht="42" customHeight="1">
      <c r="A3" s="1139"/>
      <c r="B3" s="1145"/>
      <c r="C3" s="1140"/>
      <c r="D3" s="1146"/>
      <c r="E3" s="1139"/>
      <c r="F3" s="1139"/>
      <c r="G3" s="1321"/>
      <c r="H3" s="1147"/>
      <c r="I3" s="1147"/>
      <c r="J3" s="1732" t="s">
        <v>190</v>
      </c>
      <c r="K3" s="1732"/>
      <c r="L3" s="1215">
        <f>'vnos podatkov'!$A$8</f>
        <v>0</v>
      </c>
      <c r="M3" s="1216">
        <f>'vnos podatkov'!$B$8</f>
        <v>0</v>
      </c>
      <c r="N3" s="1149"/>
      <c r="O3" s="1148"/>
      <c r="P3" s="1142"/>
      <c r="Q3" s="1143"/>
      <c r="X3" s="16"/>
      <c r="Y3" s="16"/>
      <c r="Z3" s="1297"/>
      <c r="AA3" s="1298"/>
      <c r="AB3" s="1298"/>
      <c r="AC3" s="1299"/>
      <c r="AD3" s="1299"/>
      <c r="AE3" s="1299"/>
      <c r="AF3" s="1299"/>
      <c r="AG3" s="1299"/>
      <c r="AH3" s="1299"/>
      <c r="AI3" s="1300"/>
      <c r="AJ3" s="1298"/>
      <c r="AK3" s="1298"/>
      <c r="AL3" s="1298"/>
      <c r="AM3" s="1298"/>
    </row>
    <row r="4" spans="1:39" ht="35.25" customHeight="1">
      <c r="A4" s="1150"/>
      <c r="B4" s="1151"/>
      <c r="C4" s="1152"/>
      <c r="D4" s="1153"/>
      <c r="E4" s="1153"/>
      <c r="F4" s="1153"/>
      <c r="G4" s="1322"/>
      <c r="H4" s="1154"/>
      <c r="I4" s="1154"/>
      <c r="J4" s="1153"/>
      <c r="K4" s="1147"/>
      <c r="L4" s="1147"/>
      <c r="M4" s="1155"/>
      <c r="N4" s="1156"/>
      <c r="O4" s="1156"/>
      <c r="P4" s="1142"/>
      <c r="Q4" s="1143"/>
      <c r="X4" s="27"/>
      <c r="Y4" s="27"/>
      <c r="Z4" s="1734" t="s">
        <v>203</v>
      </c>
      <c r="AA4" s="1734"/>
      <c r="AB4" s="1734"/>
      <c r="AC4" s="1734"/>
      <c r="AD4" s="1734"/>
      <c r="AE4" s="1302"/>
      <c r="AF4" s="1302"/>
      <c r="AG4" s="1302"/>
      <c r="AH4" s="1302"/>
      <c r="AI4" s="1303"/>
      <c r="AJ4" s="1301"/>
      <c r="AK4" s="1301"/>
      <c r="AL4" s="1301"/>
      <c r="AM4" s="1301"/>
    </row>
    <row r="5" spans="1:39" ht="18" customHeight="1">
      <c r="A5" s="1218" t="s">
        <v>388</v>
      </c>
      <c r="B5" s="1219"/>
      <c r="C5" s="1220"/>
      <c r="D5" s="1221" t="s">
        <v>68</v>
      </c>
      <c r="E5" s="1221" t="s">
        <v>76</v>
      </c>
      <c r="F5" s="1221"/>
      <c r="G5" s="1323"/>
      <c r="H5" s="1221" t="s">
        <v>123</v>
      </c>
      <c r="I5" s="1221"/>
      <c r="J5" s="1222"/>
      <c r="K5" s="1221" t="s">
        <v>83</v>
      </c>
      <c r="L5" s="1221"/>
      <c r="M5" s="1223"/>
      <c r="N5" s="1224"/>
      <c r="O5" s="1224"/>
      <c r="P5" s="1224"/>
      <c r="Q5" s="1224" t="s">
        <v>69</v>
      </c>
      <c r="X5" s="27"/>
      <c r="Y5" s="27"/>
      <c r="Z5" s="1298"/>
      <c r="AA5" s="1298"/>
      <c r="AB5" s="1298"/>
      <c r="AC5" s="1299"/>
      <c r="AD5" s="1299"/>
      <c r="AE5" s="1299"/>
      <c r="AF5" s="1299"/>
      <c r="AG5" s="1299"/>
      <c r="AH5" s="1302"/>
      <c r="AI5" s="1300"/>
      <c r="AJ5" s="1298"/>
      <c r="AK5" s="1298"/>
      <c r="AL5" s="1298"/>
      <c r="AM5" s="1298"/>
    </row>
    <row r="6" spans="1:39" ht="28.5" customHeight="1" thickBot="1">
      <c r="A6" s="1387">
        <f>'vnos podatkov'!$D$8</f>
        <v>0</v>
      </c>
      <c r="B6" s="1388"/>
      <c r="C6" s="1389"/>
      <c r="D6" s="1387">
        <f>'vnos podatkov'!$A$10</f>
        <v>0</v>
      </c>
      <c r="E6" s="1390">
        <f>'vnos podatkov'!$C$10</f>
        <v>0</v>
      </c>
      <c r="F6" s="1390"/>
      <c r="G6" s="1391"/>
      <c r="H6" s="1387">
        <v>1</v>
      </c>
      <c r="I6" s="1387"/>
      <c r="J6" s="1225"/>
      <c r="K6" s="1387">
        <f>'vnos podatkov'!$B$10</f>
        <v>0</v>
      </c>
      <c r="L6" s="1387"/>
      <c r="M6" s="1225"/>
      <c r="N6" s="1387"/>
      <c r="O6" s="1387"/>
      <c r="P6" s="1392"/>
      <c r="Q6" s="1393">
        <f>'vnos podatkov'!$E$10</f>
        <v>0</v>
      </c>
      <c r="X6" s="16"/>
      <c r="Y6" s="16"/>
      <c r="Z6" s="1298"/>
      <c r="AA6" s="1298"/>
      <c r="AB6" s="1298"/>
      <c r="AC6" s="1299"/>
      <c r="AD6" s="1299"/>
      <c r="AE6" s="1299"/>
      <c r="AF6" s="1299"/>
      <c r="AG6" s="1299"/>
      <c r="AH6" s="1302"/>
      <c r="AI6" s="1300"/>
      <c r="AJ6" s="1298"/>
      <c r="AK6" s="1298"/>
      <c r="AL6" s="1298"/>
      <c r="AM6" s="1298"/>
    </row>
    <row r="7" spans="1:39" ht="29.25" customHeight="1" thickBot="1">
      <c r="A7" s="1147" t="s">
        <v>80</v>
      </c>
      <c r="B7" s="1147" t="s">
        <v>126</v>
      </c>
      <c r="C7" s="1186" t="s">
        <v>79</v>
      </c>
      <c r="D7" s="348" t="s">
        <v>396</v>
      </c>
      <c r="E7" s="347" t="s">
        <v>72</v>
      </c>
      <c r="F7" s="347" t="s">
        <v>76</v>
      </c>
      <c r="G7" s="1324"/>
      <c r="H7" s="347" t="s">
        <v>134</v>
      </c>
      <c r="I7" s="347"/>
      <c r="J7" s="438"/>
      <c r="K7" s="347" t="s">
        <v>85</v>
      </c>
      <c r="L7" s="347"/>
      <c r="M7" s="438"/>
      <c r="N7" s="347" t="s">
        <v>86</v>
      </c>
      <c r="O7" s="347"/>
      <c r="P7" s="1226"/>
      <c r="Q7" s="1227"/>
      <c r="X7" s="16"/>
      <c r="Y7" s="16"/>
      <c r="Z7" s="1301" t="s">
        <v>354</v>
      </c>
      <c r="AA7" s="1298"/>
      <c r="AB7" s="1298"/>
      <c r="AC7" s="1312"/>
      <c r="AD7" s="1299"/>
      <c r="AE7" s="1299"/>
      <c r="AF7" s="1299"/>
      <c r="AG7" s="1299"/>
      <c r="AH7" s="1313"/>
      <c r="AI7" s="1300"/>
      <c r="AJ7" s="1298"/>
      <c r="AK7" s="1298"/>
      <c r="AL7" s="1298"/>
      <c r="AM7" s="1298"/>
    </row>
    <row r="8" spans="1:39" ht="17.25" customHeight="1" thickBot="1">
      <c r="A8" s="346"/>
      <c r="B8" s="347"/>
      <c r="C8" s="1136"/>
      <c r="D8" s="349"/>
      <c r="E8" s="349"/>
      <c r="F8" s="349"/>
      <c r="G8" s="1325"/>
      <c r="H8" s="350"/>
      <c r="I8" s="350"/>
      <c r="J8" s="350"/>
      <c r="K8" s="350"/>
      <c r="L8" s="350"/>
      <c r="M8" s="350"/>
      <c r="N8" s="350"/>
      <c r="O8" s="350"/>
      <c r="P8" s="357"/>
      <c r="S8" s="1291"/>
      <c r="X8" s="1288"/>
      <c r="Y8" s="1311" t="str">
        <f>'glavni sodniki'!$P21</f>
        <v>Sodnik</v>
      </c>
      <c r="Z8" s="1298"/>
      <c r="AA8" s="1314"/>
      <c r="AB8" s="1314"/>
      <c r="AC8" s="1299"/>
      <c r="AD8" s="1299"/>
      <c r="AE8" s="1299"/>
      <c r="AF8" s="1299"/>
      <c r="AG8" s="1299"/>
      <c r="AH8" s="1313"/>
      <c r="AI8" s="1300"/>
      <c r="AJ8" s="1298"/>
      <c r="AK8" s="1298"/>
      <c r="AL8" s="1298"/>
      <c r="AM8" s="1298"/>
    </row>
    <row r="9" spans="1:39" ht="24.75" customHeight="1">
      <c r="A9" s="1228" t="s">
        <v>3</v>
      </c>
      <c r="B9" s="1233" t="str">
        <f>IF($C9="","",VLOOKUP($C9,'m masters žrebna lista'!$A$7:$R$38,2))</f>
        <v/>
      </c>
      <c r="C9" s="1234"/>
      <c r="D9" s="1235" t="str">
        <f>UPPER(IF($C9="","",VLOOKUP($C9,'m masters žrebna lista'!$A$7:$R$38,3)))</f>
        <v/>
      </c>
      <c r="E9" s="1235" t="str">
        <f>PROPER(IF($C9="","",VLOOKUP($C9,'m masters žrebna lista'!$A$7:$R$38,4)))</f>
        <v/>
      </c>
      <c r="F9" s="1279" t="str">
        <f>UPPER(IF($C9="","",VLOOKUP($C9,'m masters žrebna lista'!$A$7:$R$38,5)))</f>
        <v/>
      </c>
      <c r="G9" s="1343" t="str">
        <f>IF($C9="","",VLOOKUP($C9,'m masters žrebna lista'!$A$7:$R$38,14))</f>
        <v/>
      </c>
      <c r="H9" s="1235" t="str">
        <f>IF(D9="","",D9)</f>
        <v/>
      </c>
      <c r="I9" s="1235"/>
      <c r="J9" s="1345" t="str">
        <f>IF($C9="","",VLOOKUP($C9,'m masters žrebna lista'!$A$7:$R$38,14))</f>
        <v/>
      </c>
      <c r="K9" s="1171"/>
      <c r="L9" s="1171"/>
      <c r="M9" s="1171"/>
      <c r="N9" s="1163"/>
      <c r="O9" s="1163"/>
      <c r="P9" s="1142"/>
      <c r="Q9" s="1143"/>
      <c r="S9" s="1291"/>
      <c r="U9" s="1338" t="str">
        <f>IF($C9="","",VLOOKUP($C9,'m masters žrebna lista'!$A$7:$R$38,2))</f>
        <v/>
      </c>
      <c r="X9" s="1288"/>
      <c r="Y9" s="1311" t="str">
        <f>'glavni sodniki'!$P22</f>
        <v xml:space="preserve"> </v>
      </c>
      <c r="Z9" s="1329" t="s">
        <v>353</v>
      </c>
      <c r="AA9" s="1329" t="s">
        <v>71</v>
      </c>
      <c r="AB9" s="1329" t="s">
        <v>72</v>
      </c>
      <c r="AC9" s="1330" t="s">
        <v>352</v>
      </c>
      <c r="AD9" s="1330" t="s">
        <v>98</v>
      </c>
      <c r="AE9" s="1330" t="s">
        <v>85</v>
      </c>
      <c r="AF9" s="1330" t="s">
        <v>348</v>
      </c>
      <c r="AG9" s="1330" t="s">
        <v>87</v>
      </c>
      <c r="AH9" s="1331" t="s">
        <v>355</v>
      </c>
      <c r="AI9" s="1300"/>
      <c r="AJ9" s="1298"/>
      <c r="AK9" s="1298"/>
      <c r="AL9" s="1298"/>
      <c r="AM9" s="1298"/>
    </row>
    <row r="10" spans="1:39" ht="24.95" customHeight="1">
      <c r="A10" s="1229"/>
      <c r="B10" s="1236"/>
      <c r="C10" s="1237"/>
      <c r="D10" s="1195"/>
      <c r="E10" s="1238"/>
      <c r="F10" s="1280"/>
      <c r="G10" s="1344"/>
      <c r="H10" s="1171"/>
      <c r="I10" s="1171"/>
      <c r="J10" s="1239"/>
      <c r="K10" s="1730" t="str">
        <f>UPPER(IF(OR(J11="a",J11="as"),H9,IF(OR(J11="b",J11="bs"),H12,)))</f>
        <v/>
      </c>
      <c r="L10" s="1731"/>
      <c r="M10" s="1345" t="str">
        <f>IF(OR(J11="a",J11="as"),J9,J12)</f>
        <v/>
      </c>
      <c r="N10" s="1162"/>
      <c r="O10" s="1162"/>
      <c r="P10" s="1142"/>
      <c r="Q10" s="1143"/>
      <c r="S10" s="1291"/>
      <c r="U10" s="1338" t="str">
        <f>IF(OR($J11="a",$J11="as"),U9,U12)</f>
        <v/>
      </c>
      <c r="X10" s="1288"/>
      <c r="Y10" s="1289" t="str">
        <f>'glavni sodniki'!$P23</f>
        <v xml:space="preserve"> </v>
      </c>
      <c r="Z10" s="1304"/>
      <c r="AA10" s="1304"/>
      <c r="AB10" s="1304"/>
      <c r="AC10" s="1305"/>
      <c r="AD10" s="1305"/>
      <c r="AE10" s="1305"/>
      <c r="AF10" s="1305"/>
      <c r="AG10" s="1305"/>
      <c r="AH10" s="1306"/>
      <c r="AI10" s="1300"/>
      <c r="AJ10" s="1298"/>
      <c r="AK10" s="1298"/>
      <c r="AL10" s="1298"/>
      <c r="AM10" s="1298"/>
    </row>
    <row r="11" spans="1:39" ht="24.75" customHeight="1">
      <c r="A11" s="1230">
        <v>2</v>
      </c>
      <c r="B11" s="1240" t="str">
        <f>IF($C11="","",VLOOKUP($C11,'m masters žrebna lista'!$A$7:$R$38,2))</f>
        <v/>
      </c>
      <c r="C11" s="1241"/>
      <c r="D11" s="1161" t="str">
        <f>UPPER(IF($C11="","",VLOOKUP($C11,'m masters žrebna lista'!$A$7:$R$38,3)))</f>
        <v/>
      </c>
      <c r="E11" s="1161" t="str">
        <f>PROPER(IF($C11="","",VLOOKUP($C11,'m masters žrebna lista'!$A$7:$R$38,4)))</f>
        <v/>
      </c>
      <c r="F11" s="1281" t="str">
        <f>UPPER(IF($C11="","",VLOOKUP($C11,'m masters žrebna lista'!$A$7:$R$38,5)))</f>
        <v/>
      </c>
      <c r="G11" s="1345" t="str">
        <f>IF($C11="","",VLOOKUP($C11,'m masters žrebna lista'!$A$7:$R$38,14))</f>
        <v/>
      </c>
      <c r="H11" s="1726" t="s">
        <v>151</v>
      </c>
      <c r="I11" s="1726"/>
      <c r="J11" s="1242"/>
      <c r="K11" s="1243"/>
      <c r="L11" s="1244"/>
      <c r="M11" s="1164"/>
      <c r="N11" s="1165"/>
      <c r="O11" s="1162"/>
      <c r="P11" s="1142"/>
      <c r="Q11" s="1143"/>
      <c r="S11" s="1291"/>
      <c r="U11" s="1338" t="str">
        <f>IF($C11="","",VLOOKUP($C11,'m masters žrebna lista'!$A$7:$R$38,2))</f>
        <v/>
      </c>
      <c r="X11" s="1288"/>
      <c r="Y11" s="1289" t="str">
        <f>'glavni sodniki'!$P24</f>
        <v xml:space="preserve"> </v>
      </c>
      <c r="Z11" s="1315">
        <v>1</v>
      </c>
      <c r="AA11" s="1315" t="str">
        <f>UPPER(IF($C9="","",VLOOKUP($C9,'m masters žrebna lista'!$A$7:$R$38,3)))</f>
        <v/>
      </c>
      <c r="AB11" s="1315" t="str">
        <f>UPPER(IF($C9="","",VLOOKUP($C9,'m masters žrebna lista'!$A$7:$R$48,4)))</f>
        <v/>
      </c>
      <c r="AC11" s="1316" t="str">
        <f t="shared" ref="AC11:AC22" si="0">IF(AA11="","",60)</f>
        <v/>
      </c>
      <c r="AD11" s="1317" t="str">
        <f>IF(AA11="","",60)</f>
        <v/>
      </c>
      <c r="AE11" s="1317" t="str">
        <f>IF(AA11="","",IF(U10=B9,120,""))</f>
        <v/>
      </c>
      <c r="AF11" s="1317" t="str">
        <f>IF(AA11="","",IF(U13=B9,120,""))</f>
        <v/>
      </c>
      <c r="AG11" s="1317" t="str">
        <f>IF($AA11="","",IF($U$20=$B9,120,""))</f>
        <v/>
      </c>
      <c r="AH11" s="1334">
        <f t="shared" ref="AH11:AH22" si="1">IF($C$2="B turnir",SUM(AC11:AG11)*0.1,SUM(AC11:AG11))</f>
        <v>0</v>
      </c>
      <c r="AI11" s="1300"/>
      <c r="AJ11" s="1298"/>
      <c r="AK11" s="1298"/>
      <c r="AL11" s="1298"/>
      <c r="AM11" s="1298"/>
    </row>
    <row r="12" spans="1:39" ht="24.95" customHeight="1">
      <c r="A12" s="1229"/>
      <c r="B12" s="1236"/>
      <c r="C12" s="1237"/>
      <c r="D12" s="1195"/>
      <c r="E12" s="1248"/>
      <c r="F12" s="1159" t="s">
        <v>151</v>
      </c>
      <c r="G12" s="1346"/>
      <c r="H12" s="1161" t="str">
        <f>UPPER(IF(OR(G12="a",G12="as"),D11,IF(OR(G12="b",G12="bs"),D13,)))</f>
        <v/>
      </c>
      <c r="I12" s="1161"/>
      <c r="J12" s="1345" t="str">
        <f>IF(OR(G12="a",G12="as"),G11,G13)</f>
        <v/>
      </c>
      <c r="K12" s="1166"/>
      <c r="L12" s="1167"/>
      <c r="M12" s="1168"/>
      <c r="N12" s="1165"/>
      <c r="O12" s="1162"/>
      <c r="P12" s="1142"/>
      <c r="Q12" s="1143"/>
      <c r="S12" s="1291"/>
      <c r="U12" s="1338" t="str">
        <f>IF(OR($G12="a",$G12="as"),B11,B13)</f>
        <v/>
      </c>
      <c r="X12" s="1288"/>
      <c r="Y12" s="1289" t="str">
        <f>'glavni sodniki'!$P25</f>
        <v xml:space="preserve"> </v>
      </c>
      <c r="Z12" s="1315">
        <v>2</v>
      </c>
      <c r="AA12" s="1398" t="str">
        <f>UPPER(IF($C11="","",VLOOKUP($C11,'m masters žrebna lista'!$A$7:$R$38,3)))</f>
        <v/>
      </c>
      <c r="AB12" s="1398" t="str">
        <f>UPPER(IF($C11="","",VLOOKUP($C11,'m masters žrebna lista'!$A$7:$R$48,4)))</f>
        <v/>
      </c>
      <c r="AC12" s="1399" t="str">
        <f t="shared" si="0"/>
        <v/>
      </c>
      <c r="AD12" s="1399" t="str">
        <f>IF(AA12="","",IF(U12=B11,60,""))</f>
        <v/>
      </c>
      <c r="AE12" s="1399" t="str">
        <f>IF(AA12="","",IF(U10=B11,120,""))</f>
        <v/>
      </c>
      <c r="AF12" s="1399" t="str">
        <f>IF(AA12="","",IF(U13=B11,120,""))</f>
        <v/>
      </c>
      <c r="AG12" s="1399" t="str">
        <f>IF($AA12="","",IF($U$20=$B11,120,""))</f>
        <v/>
      </c>
      <c r="AH12" s="1400">
        <f t="shared" si="1"/>
        <v>0</v>
      </c>
      <c r="AI12" s="1300"/>
      <c r="AJ12" s="1298"/>
      <c r="AK12" s="1298"/>
      <c r="AL12" s="1298"/>
      <c r="AM12" s="1298"/>
    </row>
    <row r="13" spans="1:39" ht="24.95" customHeight="1">
      <c r="A13" s="1230">
        <v>3</v>
      </c>
      <c r="B13" s="1240" t="str">
        <f>IF($C13="","",VLOOKUP($C13,'m masters žrebna lista'!$A$7:$R$38,2))</f>
        <v/>
      </c>
      <c r="C13" s="1241"/>
      <c r="D13" s="1245" t="str">
        <f>UPPER(IF($C13="","",VLOOKUP($C13,'m masters žrebna lista'!$A$7:$R$38,3)))</f>
        <v/>
      </c>
      <c r="E13" s="1161" t="str">
        <f>PROPER(IF($C13="","",VLOOKUP($C13,'m masters žrebna lista'!$A$7:$R$38,4)))</f>
        <v/>
      </c>
      <c r="F13" s="1281" t="str">
        <f>UPPER(IF($C13="","",VLOOKUP($C13,'m masters žrebna lista'!$A$7:$R$38,5)))</f>
        <v/>
      </c>
      <c r="G13" s="1347" t="str">
        <f>IF($C13="","",VLOOKUP($C13,'m masters žrebna lista'!$A$7:$R$38,14))</f>
        <v/>
      </c>
      <c r="H13" s="1246"/>
      <c r="I13" s="1247"/>
      <c r="J13" s="1169"/>
      <c r="K13" s="1726" t="s">
        <v>151</v>
      </c>
      <c r="L13" s="1726"/>
      <c r="M13" s="1242"/>
      <c r="N13" s="1727" t="str">
        <f>UPPER(IF(OR(M13="a",M13="as"),K10,IF(OR(M13="b",M13="bs"),K16,)))</f>
        <v/>
      </c>
      <c r="O13" s="1728"/>
      <c r="P13" s="1170" t="str">
        <f>IF(OR(M13="a",M13="as"),M10,M16)</f>
        <v/>
      </c>
      <c r="Q13" s="1143"/>
      <c r="S13" s="1291"/>
      <c r="U13" s="1338" t="str">
        <f>IF(OR($M13="a",$M13="as"),U10,U16)</f>
        <v/>
      </c>
      <c r="X13" s="1288"/>
      <c r="Y13" s="1289" t="str">
        <f>'glavni sodniki'!$P26</f>
        <v xml:space="preserve"> </v>
      </c>
      <c r="Z13" s="1315">
        <v>3</v>
      </c>
      <c r="AA13" s="1315" t="str">
        <f>UPPER(IF($C13="","",VLOOKUP($C13,'m masters žrebna lista'!$A$7:$R$38,3)))</f>
        <v/>
      </c>
      <c r="AB13" s="1315" t="str">
        <f>UPPER(IF($C13="","",VLOOKUP($C13,'m masters žrebna lista'!$A$7:$R$48,4)))</f>
        <v/>
      </c>
      <c r="AC13" s="1317" t="str">
        <f t="shared" si="0"/>
        <v/>
      </c>
      <c r="AD13" s="1317" t="str">
        <f>IF(AA13="","",IF(U12=B13,60,""))</f>
        <v/>
      </c>
      <c r="AE13" s="1317" t="str">
        <f>IF(AA13="","",IF(U10=B13,120,""))</f>
        <v/>
      </c>
      <c r="AF13" s="1317" t="str">
        <f>IF(AA13="","",IF(U13=B13,120,""))</f>
        <v/>
      </c>
      <c r="AG13" s="1317" t="str">
        <f>IF($AA13="","",IF($U$20=$B13,120,""))</f>
        <v/>
      </c>
      <c r="AH13" s="1334">
        <f t="shared" si="1"/>
        <v>0</v>
      </c>
      <c r="AI13" s="1300"/>
      <c r="AJ13" s="1298"/>
      <c r="AK13" s="1298"/>
      <c r="AL13" s="1298"/>
      <c r="AM13" s="1298"/>
    </row>
    <row r="14" spans="1:39" ht="24.95" customHeight="1">
      <c r="A14" s="1229"/>
      <c r="B14" s="1236"/>
      <c r="C14" s="1237"/>
      <c r="D14" s="1236"/>
      <c r="E14" s="1248"/>
      <c r="F14" s="1282"/>
      <c r="G14" s="1344"/>
      <c r="H14" s="1171"/>
      <c r="I14" s="1171"/>
      <c r="J14" s="1172"/>
      <c r="K14" s="1171"/>
      <c r="L14" s="1171"/>
      <c r="M14" s="1249"/>
      <c r="N14" s="1244"/>
      <c r="O14" s="1173"/>
      <c r="P14" s="1174"/>
      <c r="Q14" s="1175"/>
      <c r="S14" s="1291"/>
      <c r="U14" s="1338"/>
      <c r="X14" s="1288"/>
      <c r="Y14" s="1289" t="str">
        <f>'glavni sodniki'!$P27</f>
        <v xml:space="preserve"> </v>
      </c>
      <c r="Z14" s="1315">
        <v>4</v>
      </c>
      <c r="AA14" s="1397" t="str">
        <f>UPPER(IF($C15="","",VLOOKUP($C15,'m masters žrebna lista'!$A$7:$R$38,3)))</f>
        <v/>
      </c>
      <c r="AB14" s="1397" t="str">
        <f>UPPER(IF($C15="","",VLOOKUP($C15,'m masters žrebna lista'!$A$7:$R$48,4)))</f>
        <v/>
      </c>
      <c r="AC14" s="1399" t="str">
        <f t="shared" si="0"/>
        <v/>
      </c>
      <c r="AD14" s="1399" t="str">
        <f>IF(AA14="","",60)</f>
        <v/>
      </c>
      <c r="AE14" s="1399" t="str">
        <f>IF(AA14="","",IF(U16=B15,120,""))</f>
        <v/>
      </c>
      <c r="AF14" s="1399" t="str">
        <f>IF(AA14="","",IF(U13=B15,120,""))</f>
        <v/>
      </c>
      <c r="AG14" s="1399" t="str">
        <f>IF($AA14="","",IF($U$20=$B15,120,""))</f>
        <v/>
      </c>
      <c r="AH14" s="1400">
        <f t="shared" si="1"/>
        <v>0</v>
      </c>
      <c r="AI14" s="1300"/>
      <c r="AJ14" s="1298"/>
      <c r="AK14" s="1298"/>
      <c r="AL14" s="1298"/>
      <c r="AM14" s="1298"/>
    </row>
    <row r="15" spans="1:39" ht="24.75" customHeight="1">
      <c r="A15" s="1228">
        <v>4</v>
      </c>
      <c r="B15" s="1233" t="str">
        <f>IF($C15="","",VLOOKUP($C15,'m masters žrebna lista'!$A$7:$R$38,2))</f>
        <v/>
      </c>
      <c r="C15" s="1234"/>
      <c r="D15" s="1250" t="str">
        <f>UPPER(IF($C15="","",VLOOKUP($C15,'m masters žrebna lista'!$A$7:$R$38,3)))</f>
        <v/>
      </c>
      <c r="E15" s="1235" t="str">
        <f>PROPER(IF($C15="","",VLOOKUP($C15,'m masters žrebna lista'!$A$7:$R$38,4)))</f>
        <v/>
      </c>
      <c r="F15" s="1279" t="str">
        <f>UPPER(IF($C15="","",VLOOKUP($C15,'m masters žrebna lista'!$A$7:$R$38,5)))</f>
        <v/>
      </c>
      <c r="G15" s="1343" t="str">
        <f>IF($C15="","",VLOOKUP($C15,'m masters žrebna lista'!$A$7:$R$38,14))</f>
        <v/>
      </c>
      <c r="H15" s="1235" t="str">
        <f>IF(D15="","",D15)</f>
        <v/>
      </c>
      <c r="I15" s="1235"/>
      <c r="J15" s="1350" t="str">
        <f>IF($C15="","",VLOOKUP($C15,'m masters žrebna lista'!$A$7:$R$38,14))</f>
        <v/>
      </c>
      <c r="K15" s="1171"/>
      <c r="L15" s="1171"/>
      <c r="M15" s="1249"/>
      <c r="N15" s="1167"/>
      <c r="O15" s="1167"/>
      <c r="P15" s="1174"/>
      <c r="Q15" s="1175"/>
      <c r="S15" s="1291"/>
      <c r="U15" s="1338" t="str">
        <f>IF($C15="","",VLOOKUP($C15,'m masters žrebna lista'!$A$7:$R$38,2))</f>
        <v/>
      </c>
      <c r="X15" s="1288"/>
      <c r="Y15" s="1289" t="str">
        <f>'glavni sodniki'!$P28</f>
        <v xml:space="preserve"> </v>
      </c>
      <c r="Z15" s="1315">
        <v>5</v>
      </c>
      <c r="AA15" s="1315" t="str">
        <f>UPPER(IF($C17="","",VLOOKUP($C17,'m masters žrebna lista'!$A$7:$R$38,3)))</f>
        <v/>
      </c>
      <c r="AB15" s="1315" t="str">
        <f>UPPER(IF($C17="","",VLOOKUP($C17,'m masters žrebna lista'!$A$7:$R$48,4)))</f>
        <v/>
      </c>
      <c r="AC15" s="1317" t="str">
        <f t="shared" si="0"/>
        <v/>
      </c>
      <c r="AD15" s="1317" t="str">
        <f>IF(AA15="","",IF(U18=B17,60,""))</f>
        <v/>
      </c>
      <c r="AE15" s="1317" t="str">
        <f>IF(AA15="","",IF(U16=B17,120,""))</f>
        <v/>
      </c>
      <c r="AF15" s="1317" t="str">
        <f>IF(AA15="","",IF(U13=B17,120,""))</f>
        <v/>
      </c>
      <c r="AG15" s="1317" t="str">
        <f>IF($AA15="","",IF($U$20=$B17,120,""))</f>
        <v/>
      </c>
      <c r="AH15" s="1334">
        <f t="shared" si="1"/>
        <v>0</v>
      </c>
      <c r="AI15" s="1300"/>
      <c r="AJ15" s="1298"/>
      <c r="AK15" s="1298"/>
      <c r="AL15" s="1298"/>
      <c r="AM15" s="1298"/>
    </row>
    <row r="16" spans="1:39" ht="24.95" customHeight="1">
      <c r="A16" s="1229"/>
      <c r="B16" s="1236"/>
      <c r="C16" s="1237"/>
      <c r="D16" s="1195"/>
      <c r="E16" s="1248"/>
      <c r="F16" s="1248"/>
      <c r="G16" s="1344"/>
      <c r="H16" s="1171"/>
      <c r="I16" s="1171"/>
      <c r="J16" s="1239"/>
      <c r="K16" s="1730" t="str">
        <f>UPPER(IF(OR(J17="a",J17="as"),H15,IF(OR(J17="b",J17="bs"),H18,)))</f>
        <v/>
      </c>
      <c r="L16" s="1731"/>
      <c r="M16" s="1347" t="str">
        <f>IF(OR(J17="a",J17="as"),J15,J18)</f>
        <v/>
      </c>
      <c r="N16" s="1167"/>
      <c r="O16" s="1167"/>
      <c r="P16" s="1174"/>
      <c r="Q16" s="1175"/>
      <c r="S16" s="1291"/>
      <c r="U16" s="1338" t="str">
        <f>IF(OR($J17="a",$J17="as"),U15,U18)</f>
        <v/>
      </c>
      <c r="X16" s="1288"/>
      <c r="Y16" s="1289" t="str">
        <f>'glavni sodniki'!$P29</f>
        <v xml:space="preserve"> </v>
      </c>
      <c r="Z16" s="1315">
        <v>6</v>
      </c>
      <c r="AA16" s="1397" t="str">
        <f>UPPER(IF($C19="","",VLOOKUP($C19,'m masters žrebna lista'!$A$7:$R$38,3)))</f>
        <v/>
      </c>
      <c r="AB16" s="1397" t="str">
        <f>UPPER(IF($C19="","",VLOOKUP($C19,'m masters žrebna lista'!$A$7:$R$48,4)))</f>
        <v/>
      </c>
      <c r="AC16" s="1399" t="str">
        <f t="shared" si="0"/>
        <v/>
      </c>
      <c r="AD16" s="1399" t="str">
        <f>IF(AA16="","",IF(U18=B19,60,""))</f>
        <v/>
      </c>
      <c r="AE16" s="1399" t="str">
        <f>IF(AA16="","",IF(U16=B19,120,""))</f>
        <v/>
      </c>
      <c r="AF16" s="1399" t="str">
        <f>IF(AA16="","",IF(U13=B19,120,""))</f>
        <v/>
      </c>
      <c r="AG16" s="1399" t="str">
        <f>IF($AA16="","",IF($U$20=$B19,120,""))</f>
        <v/>
      </c>
      <c r="AH16" s="1400">
        <f t="shared" si="1"/>
        <v>0</v>
      </c>
      <c r="AI16" s="1300"/>
      <c r="AJ16" s="1298"/>
      <c r="AK16" s="1298"/>
      <c r="AL16" s="1298"/>
      <c r="AM16" s="1298"/>
    </row>
    <row r="17" spans="1:40" ht="24.95" customHeight="1">
      <c r="A17" s="1231">
        <v>5</v>
      </c>
      <c r="B17" s="1251" t="str">
        <f>IF($C17="","",VLOOKUP($C17,'m masters žrebna lista'!$A$7:$R$38,2))</f>
        <v/>
      </c>
      <c r="C17" s="1241"/>
      <c r="D17" s="1245" t="str">
        <f>UPPER(IF($C17="","",VLOOKUP($C17,'m masters žrebna lista'!$A$7:$R$38,3)))</f>
        <v/>
      </c>
      <c r="E17" s="1161" t="str">
        <f>PROPER(IF($C17="","",VLOOKUP($C17,'m masters žrebna lista'!$A$7:$R$38,4)))</f>
        <v/>
      </c>
      <c r="F17" s="1281" t="str">
        <f>UPPER(IF($C17="","",VLOOKUP($C17,'m masters žrebna lista'!$A$7:$R$38,5)))</f>
        <v/>
      </c>
      <c r="G17" s="1345" t="str">
        <f>IF($C17="","",VLOOKUP($C17,'m masters žrebna lista'!$A$7:$R$38,14))</f>
        <v/>
      </c>
      <c r="H17" s="1726" t="s">
        <v>151</v>
      </c>
      <c r="I17" s="1726"/>
      <c r="J17" s="1242"/>
      <c r="K17" s="1243"/>
      <c r="L17" s="1252"/>
      <c r="M17" s="1168"/>
      <c r="N17" s="1167"/>
      <c r="O17" s="1167"/>
      <c r="P17" s="1174"/>
      <c r="Q17" s="1175"/>
      <c r="S17" s="1291"/>
      <c r="U17" s="1338" t="str">
        <f>IF($C17="","",VLOOKUP($C17,'m masters žrebna lista'!$A$7:$R$38,2))</f>
        <v/>
      </c>
      <c r="X17" s="1288"/>
      <c r="Y17" s="1289" t="str">
        <f>'glavni sodniki'!$P30</f>
        <v>Brez sodnika</v>
      </c>
      <c r="Z17" s="1315">
        <v>7</v>
      </c>
      <c r="AA17" s="1315" t="str">
        <f>UPPER(IF($C21="","",VLOOKUP($C21,'m masters žrebna lista'!$A$7:$R$38,3)))</f>
        <v/>
      </c>
      <c r="AB17" s="1315" t="str">
        <f>UPPER(IF($C21="","",VLOOKUP($C21,'m masters žrebna lista'!$A$7:$R$48,4)))</f>
        <v/>
      </c>
      <c r="AC17" s="1317" t="str">
        <f t="shared" si="0"/>
        <v/>
      </c>
      <c r="AD17" s="1317" t="str">
        <f>IF(AA17="","",IF(U22=B21,60,""))</f>
        <v/>
      </c>
      <c r="AE17" s="1317" t="str">
        <f>IF(AA17="","",IF(U24=B21,120,""))</f>
        <v/>
      </c>
      <c r="AF17" s="1317" t="str">
        <f>IF(AA17="","",IF(U27=B21,120,""))</f>
        <v/>
      </c>
      <c r="AG17" s="1317" t="str">
        <f>IF($AA17="","",IF($U$20=$B21,120,""))</f>
        <v/>
      </c>
      <c r="AH17" s="1334">
        <f t="shared" si="1"/>
        <v>0</v>
      </c>
      <c r="AI17" s="1300"/>
      <c r="AJ17" s="1298"/>
      <c r="AK17" s="1298"/>
      <c r="AL17" s="1298"/>
      <c r="AM17" s="1298"/>
    </row>
    <row r="18" spans="1:40" ht="24.95" customHeight="1" thickBot="1">
      <c r="A18" s="1229"/>
      <c r="B18" s="1236"/>
      <c r="C18" s="1237"/>
      <c r="D18" s="1236"/>
      <c r="E18" s="1248"/>
      <c r="F18" s="1159" t="s">
        <v>151</v>
      </c>
      <c r="G18" s="1346"/>
      <c r="H18" s="1161" t="str">
        <f>UPPER(IF(OR(G18="a",G18="as"),D17,IF(OR(G18="b",G18="bs"),D19,)))</f>
        <v/>
      </c>
      <c r="I18" s="1161"/>
      <c r="J18" s="1347" t="str">
        <f>IF(OR(G18="a",G18="as"),G17,G19)</f>
        <v/>
      </c>
      <c r="K18" s="1166"/>
      <c r="L18" s="1167"/>
      <c r="M18" s="1168"/>
      <c r="N18" s="1176" t="s">
        <v>87</v>
      </c>
      <c r="O18" s="1176"/>
      <c r="P18" s="1174"/>
      <c r="Q18" s="1175"/>
      <c r="S18" s="1291"/>
      <c r="U18" s="1338" t="str">
        <f>IF(OR($G18="a",$G18="as"),B17,B19)</f>
        <v/>
      </c>
      <c r="X18" s="33"/>
      <c r="Y18" s="1290"/>
      <c r="Z18" s="1315">
        <v>8</v>
      </c>
      <c r="AA18" s="1397" t="str">
        <f>UPPER(IF($C23="","",VLOOKUP($C23,'m masters žrebna lista'!$A$7:$R$38,3)))</f>
        <v/>
      </c>
      <c r="AB18" s="1397" t="str">
        <f>UPPER(IF($C23="","",VLOOKUP($C23,'m masters žrebna lista'!$A$7:$R$48,4)))</f>
        <v/>
      </c>
      <c r="AC18" s="1399" t="str">
        <f t="shared" si="0"/>
        <v/>
      </c>
      <c r="AD18" s="1399" t="str">
        <f>IF(AA18="","",IF(U22=B23,60,""))</f>
        <v/>
      </c>
      <c r="AE18" s="1399" t="str">
        <f>IF(AA18="","",IF(U24=B23,120,""))</f>
        <v/>
      </c>
      <c r="AF18" s="1399" t="str">
        <f>IF(AA18="","",IF(U27=B23,120,""))</f>
        <v/>
      </c>
      <c r="AG18" s="1399" t="str">
        <f>IF($AA18="","",IF($U$20=$B23,120,""))</f>
        <v/>
      </c>
      <c r="AH18" s="1400">
        <f t="shared" si="1"/>
        <v>0</v>
      </c>
      <c r="AI18" s="1300"/>
      <c r="AJ18" s="1298"/>
      <c r="AK18" s="1298"/>
      <c r="AL18" s="1298"/>
      <c r="AM18" s="1298"/>
    </row>
    <row r="19" spans="1:40" ht="24.75" customHeight="1">
      <c r="A19" s="1231">
        <v>6</v>
      </c>
      <c r="B19" s="1251" t="str">
        <f>IF($C19="","",VLOOKUP($C19,'m masters žrebna lista'!$A$7:$R$38,2))</f>
        <v/>
      </c>
      <c r="C19" s="1241"/>
      <c r="D19" s="1245" t="str">
        <f>UPPER(IF($C19="","",VLOOKUP($C19,'m masters žrebna lista'!$A$7:$R$38,3)))</f>
        <v/>
      </c>
      <c r="E19" s="1161" t="str">
        <f>PROPER(IF($C19="","",VLOOKUP($C19,'m masters žrebna lista'!$A$7:$R$38,4)))</f>
        <v/>
      </c>
      <c r="F19" s="1281" t="str">
        <f>UPPER(IF($C19="","",VLOOKUP($C19,'m masters žrebna lista'!$A$7:$R$38,5)))</f>
        <v/>
      </c>
      <c r="G19" s="1347" t="str">
        <f>IF($C19="","",VLOOKUP($C19,'m masters žrebna lista'!$A$7:$R$38,14))</f>
        <v/>
      </c>
      <c r="H19" s="1246"/>
      <c r="I19" s="1247"/>
      <c r="J19" s="1169"/>
      <c r="K19" s="1177"/>
      <c r="L19" s="1177"/>
      <c r="M19" s="1178"/>
      <c r="N19" s="1171"/>
      <c r="O19" s="1171"/>
      <c r="P19" s="160"/>
      <c r="Q19" s="1175"/>
      <c r="U19" s="1338" t="str">
        <f>IF($C19="","",VLOOKUP($C19,'m masters žrebna lista'!$A$7:$R$38,2))</f>
        <v/>
      </c>
      <c r="X19" s="33"/>
      <c r="Y19" s="33"/>
      <c r="Z19" s="1315">
        <v>9</v>
      </c>
      <c r="AA19" s="1315" t="str">
        <f>UPPER(IF($C25="","",VLOOKUP($C25,'m masters žrebna lista'!$A$7:$R$38,3)))</f>
        <v/>
      </c>
      <c r="AB19" s="1315" t="str">
        <f>UPPER(IF($C25="","",VLOOKUP($C25,'m masters žrebna lista'!$A$7:$R$48,4)))</f>
        <v/>
      </c>
      <c r="AC19" s="1317" t="str">
        <f t="shared" si="0"/>
        <v/>
      </c>
      <c r="AD19" s="1317" t="str">
        <f>IF(AA19="","",60)</f>
        <v/>
      </c>
      <c r="AE19" s="1317" t="str">
        <f>IF(AA19="","",IF(U24=B25,120,""))</f>
        <v/>
      </c>
      <c r="AF19" s="1317" t="str">
        <f>IF(AA19="","",IF(U27=B25,120,""))</f>
        <v/>
      </c>
      <c r="AG19" s="1317" t="str">
        <f>IF($AA19="","",IF($U$20=$B25,120,""))</f>
        <v/>
      </c>
      <c r="AH19" s="1334">
        <f t="shared" si="1"/>
        <v>0</v>
      </c>
      <c r="AI19" s="1300"/>
      <c r="AJ19" s="1298"/>
      <c r="AK19" s="1298"/>
      <c r="AL19" s="1298"/>
      <c r="AM19" s="1298"/>
    </row>
    <row r="20" spans="1:40" ht="24.95" customHeight="1" thickBot="1">
      <c r="A20" s="1229"/>
      <c r="B20" s="1195"/>
      <c r="C20" s="1253"/>
      <c r="D20" s="1195"/>
      <c r="E20" s="1248"/>
      <c r="F20" s="1248"/>
      <c r="G20" s="1179"/>
      <c r="H20" s="1195"/>
      <c r="I20" s="1195"/>
      <c r="J20" s="1253"/>
      <c r="K20" s="1159"/>
      <c r="L20" s="1159"/>
      <c r="M20" s="1181"/>
      <c r="N20" s="1160" t="str">
        <f>UPPER(IF(OR(M21="a",M21="as"),N13,IF(OR(M21="b",M21="bs"),N27,)))</f>
        <v/>
      </c>
      <c r="O20" s="1182"/>
      <c r="P20" s="1183"/>
      <c r="Q20" s="1175"/>
      <c r="U20" s="1338" t="str">
        <f>IF(OR($M21="a",$M21="as"),U13,U27)</f>
        <v/>
      </c>
      <c r="X20" s="33"/>
      <c r="Y20" s="33"/>
      <c r="Z20" s="1315">
        <v>10</v>
      </c>
      <c r="AA20" s="1397" t="str">
        <f>UPPER(IF($C27="","",VLOOKUP($C27,'m masters žrebna lista'!$A$7:$R$38,3)))</f>
        <v/>
      </c>
      <c r="AB20" s="1397" t="str">
        <f>UPPER(IF($C27="","",VLOOKUP($C27,'m masters žrebna lista'!$A$7:$R$48,4)))</f>
        <v/>
      </c>
      <c r="AC20" s="1399" t="str">
        <f t="shared" si="0"/>
        <v/>
      </c>
      <c r="AD20" s="1399" t="str">
        <f>IF(AA20="","",IF(U28=B27,60,""))</f>
        <v/>
      </c>
      <c r="AE20" s="1399" t="str">
        <f>IF(AA20="","",IF(U30=B27,120,""))</f>
        <v/>
      </c>
      <c r="AF20" s="1399" t="str">
        <f>IF(AA20="","",IF(U27=B27,120,""))</f>
        <v/>
      </c>
      <c r="AG20" s="1399" t="str">
        <f>IF($AA20="","",IF($U$20=$B27,120,""))</f>
        <v/>
      </c>
      <c r="AH20" s="1400">
        <f t="shared" si="1"/>
        <v>0</v>
      </c>
      <c r="AI20" s="1300"/>
      <c r="AJ20" s="1298"/>
      <c r="AK20" s="1298"/>
      <c r="AL20" s="1298"/>
      <c r="AM20" s="1298"/>
    </row>
    <row r="21" spans="1:40" ht="24.95" customHeight="1">
      <c r="A21" s="1232">
        <v>7</v>
      </c>
      <c r="B21" s="1251" t="str">
        <f>IF($C21="","",VLOOKUP($C21,'m masters žrebna lista'!$A$7:$R$38,2))</f>
        <v/>
      </c>
      <c r="C21" s="1241"/>
      <c r="D21" s="1245" t="str">
        <f>UPPER(IF($C21="","",VLOOKUP($C21,'m masters žrebna lista'!$A$7:$R$38,3)))</f>
        <v/>
      </c>
      <c r="E21" s="1161" t="str">
        <f>PROPER(IF($C21="","",VLOOKUP($C21,'m masters žrebna lista'!$A$7:$R$38,4)))</f>
        <v/>
      </c>
      <c r="F21" s="1281" t="str">
        <f>UPPER(IF($C21="","",VLOOKUP($C21,'m masters žrebna lista'!$A$7:$R$38,5)))</f>
        <v/>
      </c>
      <c r="G21" s="1345" t="str">
        <f>IF($C21="","",VLOOKUP($C21,'m masters žrebna lista'!$A$7:$R$38,14))</f>
        <v/>
      </c>
      <c r="H21" s="1171"/>
      <c r="I21" s="1171"/>
      <c r="J21" s="1184"/>
      <c r="K21" s="1726" t="s">
        <v>151</v>
      </c>
      <c r="L21" s="1726"/>
      <c r="M21" s="1242"/>
      <c r="N21" s="1286"/>
      <c r="O21" s="1185"/>
      <c r="P21" s="1174"/>
      <c r="Q21" s="1175"/>
      <c r="U21" s="1338" t="str">
        <f>IF($C21="","",VLOOKUP($C21,'m masters žrebna lista'!$A$7:$R$38,2))</f>
        <v/>
      </c>
      <c r="X21" s="33"/>
      <c r="Y21" s="33"/>
      <c r="Z21" s="1315">
        <v>11</v>
      </c>
      <c r="AA21" s="1315" t="str">
        <f>UPPER(IF($C29="","",VLOOKUP($C29,'m masters žrebna lista'!$A$7:$R$38,3)))</f>
        <v/>
      </c>
      <c r="AB21" s="1315" t="str">
        <f>UPPER(IF($C29="","",VLOOKUP($C29,'m masters žrebna lista'!$A$7:$R$48,4)))</f>
        <v/>
      </c>
      <c r="AC21" s="1317" t="str">
        <f t="shared" si="0"/>
        <v/>
      </c>
      <c r="AD21" s="1317" t="str">
        <f>IF(AA21="","",IF(U28=B29,60,""))</f>
        <v/>
      </c>
      <c r="AE21" s="1317" t="str">
        <f>IF(AA21="","",IF(U30=B29,120,""))</f>
        <v/>
      </c>
      <c r="AF21" s="1317" t="str">
        <f>IF(AA21="","",IF(U27=B29,120,""))</f>
        <v/>
      </c>
      <c r="AG21" s="1317" t="str">
        <f>IF($AA21="","",IF($U$20=$B29,120,""))</f>
        <v/>
      </c>
      <c r="AH21" s="1334">
        <f t="shared" si="1"/>
        <v>0</v>
      </c>
      <c r="AI21" s="1300"/>
      <c r="AJ21" s="1298"/>
      <c r="AK21" s="1298"/>
      <c r="AL21" s="1298"/>
      <c r="AM21" s="1298"/>
    </row>
    <row r="22" spans="1:40" ht="24.95" customHeight="1">
      <c r="A22" s="1229"/>
      <c r="B22" s="1236"/>
      <c r="C22" s="1237"/>
      <c r="D22" s="1236"/>
      <c r="E22" s="1248"/>
      <c r="F22" s="1159" t="s">
        <v>151</v>
      </c>
      <c r="G22" s="1346"/>
      <c r="H22" s="1161" t="str">
        <f>UPPER(IF(OR(G22="a",G22="as"),D21,IF(OR(G22="b",G22="bs"),D23,)))</f>
        <v/>
      </c>
      <c r="I22" s="1161"/>
      <c r="J22" s="1345" t="str">
        <f>IF(OR(G22="a",G22="as"),G21,G23)</f>
        <v/>
      </c>
      <c r="K22" s="1254"/>
      <c r="L22" s="1254"/>
      <c r="M22" s="1255"/>
      <c r="N22" s="1163"/>
      <c r="O22" s="1163"/>
      <c r="P22" s="1174"/>
      <c r="Q22" s="1175"/>
      <c r="U22" s="1338" t="str">
        <f>IF(OR($G22="a",$G22="as"),B21,B23)</f>
        <v/>
      </c>
      <c r="X22" s="33"/>
      <c r="Y22" s="33"/>
      <c r="Z22" s="1315">
        <v>12</v>
      </c>
      <c r="AA22" s="1397" t="str">
        <f>UPPER(IF($C31="","",VLOOKUP($C31,'m masters žrebna lista'!$A$7:$R$38,3)))</f>
        <v/>
      </c>
      <c r="AB22" s="1397" t="str">
        <f>UPPER(IF($C31="","",VLOOKUP($C31,'m masters žrebna lista'!$A$7:$R$48,4)))</f>
        <v/>
      </c>
      <c r="AC22" s="1399" t="str">
        <f t="shared" si="0"/>
        <v/>
      </c>
      <c r="AD22" s="1399" t="str">
        <f>IF(AA22="","",60)</f>
        <v/>
      </c>
      <c r="AE22" s="1399" t="str">
        <f>IF(AA22="","",IF(U30=B31,120,""))</f>
        <v/>
      </c>
      <c r="AF22" s="1399" t="str">
        <f>IF(AA22="","",IF(U27=B31,120,""))</f>
        <v/>
      </c>
      <c r="AG22" s="1399" t="str">
        <f>IF($AA22="","",IF($U$20=$B20,31,""))</f>
        <v/>
      </c>
      <c r="AH22" s="1400">
        <f t="shared" si="1"/>
        <v>0</v>
      </c>
      <c r="AI22" s="1300"/>
      <c r="AJ22" s="1298"/>
      <c r="AK22" s="1298"/>
      <c r="AL22" s="1298"/>
      <c r="AM22" s="1298"/>
    </row>
    <row r="23" spans="1:40" ht="24.95" customHeight="1">
      <c r="A23" s="1232">
        <v>8</v>
      </c>
      <c r="B23" s="1251" t="str">
        <f>IF($C23="","",VLOOKUP($C23,'m masters žrebna lista'!$A$7:$R$38,2))</f>
        <v/>
      </c>
      <c r="C23" s="1241"/>
      <c r="D23" s="1245" t="str">
        <f>UPPER(IF($C23="","",VLOOKUP($C23,'m masters žrebna lista'!$A$7:$R$38,3)))</f>
        <v/>
      </c>
      <c r="E23" s="1161" t="str">
        <f>PROPER(IF($C23="","",VLOOKUP($C23,'m masters žrebna lista'!$A$7:$R$38,4)))</f>
        <v/>
      </c>
      <c r="F23" s="1281" t="str">
        <f>UPPER(IF($C23="","",VLOOKUP($C23,'m masters žrebna lista'!$A$7:$R$38,5)))</f>
        <v/>
      </c>
      <c r="G23" s="1347" t="str">
        <f>IF($C23="","",VLOOKUP($C23,'m masters žrebna lista'!$A$7:$R$38,14))</f>
        <v/>
      </c>
      <c r="H23" s="1246"/>
      <c r="I23" s="1256"/>
      <c r="J23" s="1184"/>
      <c r="K23" s="1257"/>
      <c r="L23" s="1171"/>
      <c r="M23" s="1184"/>
      <c r="N23" s="1162"/>
      <c r="O23" s="1162"/>
      <c r="P23" s="1174"/>
      <c r="Q23" s="1175"/>
      <c r="U23" s="1338" t="str">
        <f>IF($C23="","",VLOOKUP($C23,'m masters žrebna lista'!$A$7:$R$38,2))</f>
        <v/>
      </c>
      <c r="X23" s="33"/>
      <c r="Y23" s="33"/>
      <c r="Z23" s="1298"/>
      <c r="AA23" s="1298"/>
      <c r="AB23" s="1298"/>
      <c r="AC23" s="1299"/>
      <c r="AD23" s="1299"/>
      <c r="AE23" s="1299"/>
      <c r="AF23" s="1299"/>
      <c r="AG23" s="1299"/>
      <c r="AH23" s="1313"/>
      <c r="AI23" s="1300"/>
      <c r="AJ23" s="1298"/>
      <c r="AK23" s="1298"/>
      <c r="AL23" s="1298"/>
      <c r="AM23" s="1298"/>
    </row>
    <row r="24" spans="1:40" ht="24.95" customHeight="1">
      <c r="A24" s="1229"/>
      <c r="B24" s="1195"/>
      <c r="C24" s="1253"/>
      <c r="D24" s="1195"/>
      <c r="E24" s="1258"/>
      <c r="F24" s="1283"/>
      <c r="G24" s="1179"/>
      <c r="H24" s="1726" t="s">
        <v>151</v>
      </c>
      <c r="I24" s="1726"/>
      <c r="J24" s="1242"/>
      <c r="K24" s="1730" t="str">
        <f>UPPER(IF(OR(J24="a",J24="as"),H22,IF(OR(J24="b",J24="bs"),H25,)))</f>
        <v/>
      </c>
      <c r="L24" s="1731"/>
      <c r="M24" s="1345" t="str">
        <f>IF(OR(J24="a",J24="as"),J22,J25)</f>
        <v/>
      </c>
      <c r="N24" s="1162"/>
      <c r="O24" s="1162"/>
      <c r="P24" s="1174"/>
      <c r="Q24" s="1175"/>
      <c r="U24" s="1338" t="str">
        <f>IF(OR($J24="a",$J24="as"),U22,U25)</f>
        <v/>
      </c>
      <c r="X24" s="33"/>
      <c r="Y24" s="33"/>
      <c r="Z24" s="1298"/>
      <c r="AA24" s="1298"/>
      <c r="AB24" s="1298"/>
      <c r="AC24" s="1333">
        <f t="shared" ref="AC24:AH24" si="2">COUNTIF(AC11:AC22,"&gt;0")</f>
        <v>0</v>
      </c>
      <c r="AD24" s="1333">
        <f t="shared" si="2"/>
        <v>0</v>
      </c>
      <c r="AE24" s="1333">
        <f t="shared" si="2"/>
        <v>0</v>
      </c>
      <c r="AF24" s="1333">
        <f t="shared" si="2"/>
        <v>0</v>
      </c>
      <c r="AG24" s="1333">
        <f t="shared" si="2"/>
        <v>0</v>
      </c>
      <c r="AH24" s="1353">
        <f t="shared" si="2"/>
        <v>0</v>
      </c>
      <c r="AI24" s="1300"/>
      <c r="AJ24" s="1298"/>
      <c r="AK24" s="1298"/>
      <c r="AL24" s="1298"/>
      <c r="AM24" s="1298"/>
    </row>
    <row r="25" spans="1:40" ht="24.95" customHeight="1">
      <c r="A25" s="1228">
        <v>9</v>
      </c>
      <c r="B25" s="1233" t="str">
        <f>IF($C25="","",VLOOKUP($C25,'m masters žrebna lista'!$A$7:$R$38,2))</f>
        <v/>
      </c>
      <c r="C25" s="1234"/>
      <c r="D25" s="1250" t="str">
        <f>UPPER(IF($C25="","",VLOOKUP($C25,'m masters žrebna lista'!$A$7:$R$38,3)))</f>
        <v/>
      </c>
      <c r="E25" s="1235" t="str">
        <f>PROPER(IF($C25="","",VLOOKUP($C25,'m masters žrebna lista'!$A$7:$R$38,4)))</f>
        <v/>
      </c>
      <c r="F25" s="1279" t="str">
        <f>UPPER(IF($C25="","",VLOOKUP($C25,'m masters žrebna lista'!$A$7:$R$38,5)))</f>
        <v/>
      </c>
      <c r="G25" s="1343" t="str">
        <f>IF($C25="","",VLOOKUP($C25,'m masters žrebna lista'!$A$7:$R$38,14))</f>
        <v/>
      </c>
      <c r="H25" s="1235" t="str">
        <f>IF(D25="","",D25)</f>
        <v/>
      </c>
      <c r="I25" s="1235"/>
      <c r="J25" s="1351" t="str">
        <f>IF($C25="","",VLOOKUP($C25,'m masters žrebna lista'!$A$7:$R$38,14))</f>
        <v/>
      </c>
      <c r="K25" s="1243"/>
      <c r="L25" s="1244"/>
      <c r="M25" s="1187"/>
      <c r="N25" s="1162"/>
      <c r="O25" s="1162"/>
      <c r="P25" s="1174"/>
      <c r="Q25" s="1175"/>
      <c r="U25" s="1338" t="str">
        <f>IF($C25="","",VLOOKUP($C25,'m masters žrebna lista'!$A$7:$R$38,2))</f>
        <v/>
      </c>
      <c r="X25" s="33"/>
      <c r="Y25" s="33"/>
      <c r="Z25" s="1453"/>
      <c r="AA25" s="1453"/>
      <c r="AB25" s="1453"/>
      <c r="AC25" s="1454"/>
      <c r="AD25" s="1454"/>
      <c r="AE25" s="1454"/>
      <c r="AF25" s="1454"/>
      <c r="AG25" s="1454"/>
      <c r="AH25" s="1455"/>
      <c r="AI25" s="1453"/>
      <c r="AJ25" s="1456" t="s">
        <v>417</v>
      </c>
      <c r="AK25" s="1453"/>
      <c r="AL25" s="1453"/>
      <c r="AM25" s="1453"/>
      <c r="AN25" s="1459"/>
    </row>
    <row r="26" spans="1:40" ht="24.95" customHeight="1">
      <c r="A26" s="1229"/>
      <c r="B26" s="1259"/>
      <c r="C26" s="1169"/>
      <c r="D26" s="1171"/>
      <c r="E26" s="1247"/>
      <c r="F26" s="1284"/>
      <c r="G26" s="1348"/>
      <c r="H26" s="1259"/>
      <c r="I26" s="1259"/>
      <c r="J26" s="1169"/>
      <c r="K26" s="1260"/>
      <c r="L26" s="1260"/>
      <c r="M26" s="1261"/>
      <c r="N26" s="1162"/>
      <c r="O26" s="1162"/>
      <c r="P26" s="1174"/>
      <c r="Q26" s="1175"/>
      <c r="U26" s="1338"/>
      <c r="X26" s="33"/>
      <c r="Y26" s="33"/>
      <c r="Z26" s="1733" t="s">
        <v>357</v>
      </c>
      <c r="AA26" s="1733"/>
      <c r="AB26" s="1733"/>
      <c r="AC26" s="1733"/>
      <c r="AD26" s="1733"/>
      <c r="AE26" s="1454"/>
      <c r="AF26" s="1454"/>
      <c r="AG26" s="1454"/>
      <c r="AH26" s="1455"/>
      <c r="AI26" s="1453"/>
      <c r="AJ26" s="1453"/>
      <c r="AK26" s="1453"/>
      <c r="AL26" s="1453"/>
      <c r="AM26" s="1453"/>
      <c r="AN26" s="1459"/>
    </row>
    <row r="27" spans="1:40" ht="24.95" customHeight="1">
      <c r="A27" s="1232">
        <v>10</v>
      </c>
      <c r="B27" s="1251" t="str">
        <f>IF($C27="","",VLOOKUP($C27,'m masters žrebna lista'!$A$7:$R$38,2))</f>
        <v/>
      </c>
      <c r="C27" s="1241"/>
      <c r="D27" s="1245" t="str">
        <f>UPPER(IF($C27="","",VLOOKUP($C27,'m masters žrebna lista'!$A$7:$R$38,3)))</f>
        <v/>
      </c>
      <c r="E27" s="1161" t="str">
        <f>PROPER(IF($C27="","",VLOOKUP($C27,'m masters žrebna lista'!$A$7:$R$38,4)))</f>
        <v/>
      </c>
      <c r="F27" s="1281" t="str">
        <f>UPPER(IF($C27="","",VLOOKUP($C27,'m masters žrebna lista'!$A$7:$R$38,5)))</f>
        <v/>
      </c>
      <c r="G27" s="1345" t="str">
        <f>IF($C27="","",VLOOKUP($C27,'m masters žrebna lista'!$A$7:$R$38,14))</f>
        <v/>
      </c>
      <c r="H27" s="1171"/>
      <c r="I27" s="1171"/>
      <c r="J27" s="1184"/>
      <c r="K27" s="1726" t="s">
        <v>151</v>
      </c>
      <c r="L27" s="1726"/>
      <c r="M27" s="1242"/>
      <c r="N27" s="1727" t="str">
        <f>UPPER(IF(OR(M27="a",M27="as"),K24,IF(OR(M27="b",M27="bs"),K30,)))</f>
        <v/>
      </c>
      <c r="O27" s="1728"/>
      <c r="P27" s="1170" t="str">
        <f>IF(OR(M27="a",M27="as"),M24,M30)</f>
        <v/>
      </c>
      <c r="Q27" s="1175"/>
      <c r="U27" s="1338" t="str">
        <f>IF(OR($M27="a",$M27="as"),U24,U30)</f>
        <v/>
      </c>
      <c r="X27" s="33"/>
      <c r="Y27" s="33"/>
      <c r="Z27" s="1460" t="s">
        <v>353</v>
      </c>
      <c r="AA27" s="1460" t="s">
        <v>71</v>
      </c>
      <c r="AB27" s="1460" t="s">
        <v>72</v>
      </c>
      <c r="AC27" s="1461" t="s">
        <v>352</v>
      </c>
      <c r="AD27" s="1461" t="s">
        <v>405</v>
      </c>
      <c r="AE27" s="1461" t="s">
        <v>404</v>
      </c>
      <c r="AF27" s="1461" t="s">
        <v>348</v>
      </c>
      <c r="AG27" s="1461" t="s">
        <v>403</v>
      </c>
      <c r="AH27" s="1462" t="s">
        <v>355</v>
      </c>
      <c r="AI27" s="1453"/>
      <c r="AJ27" s="1460" t="s">
        <v>71</v>
      </c>
      <c r="AK27" s="1460" t="s">
        <v>72</v>
      </c>
      <c r="AL27" s="1460" t="s">
        <v>76</v>
      </c>
      <c r="AM27" s="1462" t="s">
        <v>355</v>
      </c>
      <c r="AN27" s="1459"/>
    </row>
    <row r="28" spans="1:40" ht="24.95" customHeight="1">
      <c r="A28" s="1229"/>
      <c r="B28" s="1259"/>
      <c r="C28" s="1169"/>
      <c r="D28" s="1259"/>
      <c r="E28" s="1248"/>
      <c r="F28" s="1159" t="s">
        <v>151</v>
      </c>
      <c r="G28" s="1346"/>
      <c r="H28" s="1161" t="str">
        <f>UPPER(IF(OR(G28="a",G28="as"),D27,IF(OR(G28="b",G28="bs"),D29,)))</f>
        <v/>
      </c>
      <c r="I28" s="1161"/>
      <c r="J28" s="1345" t="str">
        <f>IF(OR(G28="a",G28="as"),G27,G29)</f>
        <v/>
      </c>
      <c r="K28" s="1171"/>
      <c r="L28" s="1171"/>
      <c r="M28" s="1249"/>
      <c r="N28" s="1244"/>
      <c r="O28" s="1173"/>
      <c r="P28" s="1741" t="s">
        <v>356</v>
      </c>
      <c r="Q28" s="1741"/>
      <c r="S28" s="1735"/>
      <c r="T28" s="1735"/>
      <c r="U28" s="1338" t="str">
        <f>IF(OR($G28="a",$G28="as"),B27,B29)</f>
        <v/>
      </c>
      <c r="X28" s="33"/>
      <c r="Y28" s="33"/>
      <c r="Z28" s="1463">
        <v>1</v>
      </c>
      <c r="AA28" s="1463" t="str">
        <f>UPPER(IF($C$9="","",VLOOKUP($C$9,'m masters žrebna lista'!$A$7:$R$38,3)))</f>
        <v/>
      </c>
      <c r="AB28" s="1463" t="str">
        <f>UPPER(IF($C$9="","",VLOOKUP($C$9,'m masters žrebna lista'!$A$7:$R$48,4)))</f>
        <v/>
      </c>
      <c r="AC28" s="1464" t="str">
        <f>IF(AA28="","",0)</f>
        <v/>
      </c>
      <c r="AD28" s="1465" t="str">
        <f>IF(AA28="","",IF($U$10&lt;&gt;$B$9,"",IF($K$11="bb",1,IF($K$11="","0",$J$12))))</f>
        <v/>
      </c>
      <c r="AE28" s="1465" t="str">
        <f>IF(AA28="","",IF($U$13&lt;&gt;$B$9,"",IF($N$14="bb",1,IF($N$14="","0",$M$16))))</f>
        <v/>
      </c>
      <c r="AF28" s="1465" t="str">
        <f>IF(AA28="","",IF($U$20&lt;&gt;$B$9,"",IF($N$21="bb",1,IF($N$21="","0",$P$27))))</f>
        <v/>
      </c>
      <c r="AG28" s="1465" t="str">
        <f>IF($W$45="","",IF($U$38&lt;&gt;$U$27,"",IF($P$39="bb",1,IF($P$39="","0",$Q$54))))</f>
        <v/>
      </c>
      <c r="AH28" s="1466">
        <f t="shared" ref="AH28:AH39" si="3">IF($C$2="B turnir",SUM(AC28:AG28)*0.1,SUM(AC28:AG28))</f>
        <v>0</v>
      </c>
      <c r="AI28" s="1453"/>
      <c r="AJ28" s="1463" t="str">
        <f>UPPER(IF($C$9="","",VLOOKUP($C$9,'m masters žrebna lista'!$A$7:$R$38,3)))</f>
        <v/>
      </c>
      <c r="AK28" s="1463" t="str">
        <f>UPPER(IF($C$9="","",VLOOKUP($C$9,'m masters žrebna lista'!$A$7:$R$48,4)))</f>
        <v/>
      </c>
      <c r="AL28" s="1463" t="str">
        <f>UPPER(IF($C$9="","",VLOOKUP($C$9,'m masters žrebna lista'!$A$7:$R$48,5)))</f>
        <v/>
      </c>
      <c r="AM28" s="1466">
        <f>SUM(AH11,AH28)</f>
        <v>0</v>
      </c>
      <c r="AN28" s="1459"/>
    </row>
    <row r="29" spans="1:40" ht="24.95" customHeight="1">
      <c r="A29" s="1232">
        <v>11</v>
      </c>
      <c r="B29" s="1251" t="str">
        <f>IF($C29="","",VLOOKUP($C29,'m masters žrebna lista'!$A$7:$R$38,2))</f>
        <v/>
      </c>
      <c r="C29" s="1241"/>
      <c r="D29" s="1245" t="str">
        <f>UPPER(IF($C29="","",VLOOKUP($C29,'m masters žrebna lista'!$A$7:$R$38,3)))</f>
        <v/>
      </c>
      <c r="E29" s="1161" t="str">
        <f>PROPER(IF($C29="","",VLOOKUP($C29,'m masters žrebna lista'!$A$7:$R$38,4)))</f>
        <v/>
      </c>
      <c r="F29" s="1281" t="str">
        <f>UPPER(IF($C29="","",VLOOKUP($C29,'m masters žrebna lista'!$A$7:$R$38,5)))</f>
        <v/>
      </c>
      <c r="G29" s="1347" t="str">
        <f>IF($C29="","",VLOOKUP($C29,'m masters žrebna lista'!$A$7:$R$38,14))</f>
        <v/>
      </c>
      <c r="H29" s="1246"/>
      <c r="I29" s="1256"/>
      <c r="J29" s="1184"/>
      <c r="K29" s="1257"/>
      <c r="L29" s="1171"/>
      <c r="M29" s="1249"/>
      <c r="N29" s="1189"/>
      <c r="O29" s="1737" t="s">
        <v>504</v>
      </c>
      <c r="P29" s="1738"/>
      <c r="Q29" s="1739"/>
      <c r="S29" s="1735"/>
      <c r="T29" s="1735"/>
      <c r="U29" s="1338" t="str">
        <f>IF($C29="","",VLOOKUP($C29,'m masters žrebna lista'!$A$7:$R$38,2))</f>
        <v/>
      </c>
      <c r="X29" s="33"/>
      <c r="Y29" s="33"/>
      <c r="Z29" s="1463">
        <v>2</v>
      </c>
      <c r="AA29" s="1463" t="str">
        <f>UPPER(IF($C$11="","",VLOOKUP($C$11,'m masters žrebna lista'!$A$7:$R$38,3)))</f>
        <v/>
      </c>
      <c r="AB29" s="1463" t="str">
        <f>UPPER(IF($C$11="","",VLOOKUP($C$11,'m masters žrebna lista'!$A$7:$R$48,4)))</f>
        <v/>
      </c>
      <c r="AC29" s="1464" t="str">
        <f>IF(AA29="","",IF($U$12&lt;&gt;$B$11,"",IF($H$13="bb",1,IF($H$13="","0",$G$13))))</f>
        <v/>
      </c>
      <c r="AD29" s="1465" t="str">
        <f>IF(AA29="","",IF($U$10&lt;&gt;$B$11,"",IF($K$11="bb",1,IF($K$11="","0",$J$9))))</f>
        <v/>
      </c>
      <c r="AE29" s="1465" t="str">
        <f>IF(AA29="","",IF($U$13&lt;&gt;$B$11,"",IF($N$14="bb",1,IF($N$14="","0",$M$16))))</f>
        <v/>
      </c>
      <c r="AF29" s="1465" t="str">
        <f>IF(AA29="","",IF($U$20&lt;&gt;$B$11,"",IF($N$21="bb",1,IF($N$21="","0",$P$27))))</f>
        <v/>
      </c>
      <c r="AG29" s="1465" t="str">
        <f>IF($W$45="","",IF($U$38&lt;&gt;$U$29,"",IF($P$39="bb",1,IF($P$39="","0",$Q$54))))</f>
        <v/>
      </c>
      <c r="AH29" s="1466">
        <f t="shared" si="3"/>
        <v>0</v>
      </c>
      <c r="AI29" s="1453"/>
      <c r="AJ29" s="1463" t="str">
        <f>UPPER(IF($C$11="","",VLOOKUP($C$11,'m masters žrebna lista'!$A$7:$R$38,3)))</f>
        <v/>
      </c>
      <c r="AK29" s="1463" t="str">
        <f>UPPER(IF($C$11="","",VLOOKUP($C$11,'m masters žrebna lista'!$A$7:$R$48,4)))</f>
        <v/>
      </c>
      <c r="AL29" s="1463" t="str">
        <f>UPPER(IF($C$11="","",VLOOKUP($C$11,'m masters žrebna lista'!$A$7:$R$48,5)))</f>
        <v/>
      </c>
      <c r="AM29" s="1466">
        <f t="shared" ref="AM29:AM39" si="4">SUM(AH12,AH29)</f>
        <v>0</v>
      </c>
      <c r="AN29" s="1459"/>
    </row>
    <row r="30" spans="1:40" ht="24.95" customHeight="1">
      <c r="A30" s="1229"/>
      <c r="B30" s="1262"/>
      <c r="C30" s="1263"/>
      <c r="D30" s="1262"/>
      <c r="E30" s="1256"/>
      <c r="F30" s="1285"/>
      <c r="G30" s="1349"/>
      <c r="H30" s="1726" t="s">
        <v>151</v>
      </c>
      <c r="I30" s="1726"/>
      <c r="J30" s="1242"/>
      <c r="K30" s="1730" t="str">
        <f>UPPER(IF(OR(J30="a",J30="as"),H28,IF(OR(J30="b",J30="bs"),H31,)))</f>
        <v/>
      </c>
      <c r="L30" s="1731"/>
      <c r="M30" s="1352" t="str">
        <f>IF(OR(J30="a",J30="as"),J28,J31)</f>
        <v/>
      </c>
      <c r="N30" s="1189"/>
      <c r="O30" s="1736" t="s">
        <v>397</v>
      </c>
      <c r="P30" s="1736"/>
      <c r="Q30" s="1278">
        <v>480</v>
      </c>
      <c r="S30" s="1103"/>
      <c r="T30" s="1104"/>
      <c r="U30" s="1338" t="str">
        <f>IF(OR($J30="a",$J30="as"),U28,U31)</f>
        <v/>
      </c>
      <c r="X30" s="33"/>
      <c r="Y30" s="33"/>
      <c r="Z30" s="1463">
        <v>3</v>
      </c>
      <c r="AA30" s="1463" t="str">
        <f>UPPER(IF($C$13="","",VLOOKUP($C$13,'m masters žrebna lista'!$A$7:$R$38,3)))</f>
        <v/>
      </c>
      <c r="AB30" s="1463" t="str">
        <f>UPPER(IF($C$13="","",VLOOKUP($C$13,'m masters žrebna lista'!$A$7:$R$48,4)))</f>
        <v/>
      </c>
      <c r="AC30" s="1464" t="str">
        <f>IF(AA30="","",IF($U$12&lt;&gt;$B$13,"",IF($H$13="bb",1,IF($H$13="","0",$G$11))))</f>
        <v/>
      </c>
      <c r="AD30" s="1465" t="str">
        <f>IF(AA30="","",IF($U$10&lt;&gt;$B$13,"",IF($K$11="bb",1,IF($K$11="","0",$J$9))))</f>
        <v/>
      </c>
      <c r="AE30" s="1465" t="str">
        <f>IF(AA30="","",IF($U$13&lt;&gt;$B$13,"",IF($N$14="bb",1,IF($N$14="","0",$M$16))))</f>
        <v/>
      </c>
      <c r="AF30" s="1465" t="str">
        <f>IF(AA30="","",IF($U$20&lt;&gt;$B$13,"",IF($N$21="bb",1,IF($N$21="","0",$P$27))))</f>
        <v/>
      </c>
      <c r="AG30" s="1465" t="str">
        <f>IF($W$45="","",IF($U$38&lt;&gt;$U$31,"",IF($P$39="bb",1,IF($P$39="","0",$Q$54))))</f>
        <v/>
      </c>
      <c r="AH30" s="1466">
        <f t="shared" si="3"/>
        <v>0</v>
      </c>
      <c r="AI30" s="1453"/>
      <c r="AJ30" s="1463" t="str">
        <f>UPPER(IF($C$13="","",VLOOKUP($C$13,'m masters žrebna lista'!$A$7:$R$38,3)))</f>
        <v/>
      </c>
      <c r="AK30" s="1463" t="str">
        <f>UPPER(IF($C$13="","",VLOOKUP($C$13,'m masters žrebna lista'!$A$7:$R$48,4)))</f>
        <v/>
      </c>
      <c r="AL30" s="1463" t="str">
        <f>UPPER(IF($C$13="","",VLOOKUP($C$13,'m masters žrebna lista'!$A$7:$R$48,5)))</f>
        <v/>
      </c>
      <c r="AM30" s="1466">
        <f t="shared" si="4"/>
        <v>0</v>
      </c>
      <c r="AN30" s="1459"/>
    </row>
    <row r="31" spans="1:40" ht="24.95" customHeight="1">
      <c r="A31" s="1228">
        <v>12</v>
      </c>
      <c r="B31" s="1233" t="str">
        <f>IF($C31="","",VLOOKUP($C31,'m masters žrebna lista'!$A$7:$R$38,2))</f>
        <v/>
      </c>
      <c r="C31" s="1234"/>
      <c r="D31" s="1250" t="str">
        <f>UPPER(IF($C31="","",VLOOKUP($C31,'m masters žrebna lista'!$A$7:$R$38,3)))</f>
        <v/>
      </c>
      <c r="E31" s="1235" t="str">
        <f>PROPER(IF($C31="","",VLOOKUP($C31,'m masters žrebna lista'!$A$7:$R$38,4)))</f>
        <v/>
      </c>
      <c r="F31" s="1279" t="str">
        <f>UPPER(IF($C31="","",VLOOKUP($C31,'m masters žrebna lista'!$A$7:$R$38,5)))</f>
        <v/>
      </c>
      <c r="G31" s="1343" t="str">
        <f>IF($C31="","",VLOOKUP($C31,'m masters žrebna lista'!$A$7:$R$38,14))</f>
        <v/>
      </c>
      <c r="H31" s="1235" t="str">
        <f>IF(D31="","",D31)</f>
        <v/>
      </c>
      <c r="I31" s="1235"/>
      <c r="J31" s="1351" t="str">
        <f>IF($C31="","",VLOOKUP($C31,'m masters žrebna lista'!$A$7:$R$38,14))</f>
        <v/>
      </c>
      <c r="K31" s="1243"/>
      <c r="L31" s="1252"/>
      <c r="M31" s="1167"/>
      <c r="N31" s="1189"/>
      <c r="O31" s="1736" t="s">
        <v>398</v>
      </c>
      <c r="P31" s="1736"/>
      <c r="Q31" s="1278">
        <v>360</v>
      </c>
      <c r="S31" s="1105"/>
      <c r="T31" s="1091"/>
      <c r="U31" s="1338" t="str">
        <f>IF($C31="","",VLOOKUP($C31,'m masters žrebna lista'!$A$7:$R$38,2))</f>
        <v/>
      </c>
      <c r="X31" s="33"/>
      <c r="Y31" s="33"/>
      <c r="Z31" s="1463">
        <v>4</v>
      </c>
      <c r="AA31" s="1463" t="str">
        <f>UPPER(IF($C$15="","",VLOOKUP($C$15,'m masters žrebna lista'!$A$7:$R$38,3)))</f>
        <v/>
      </c>
      <c r="AB31" s="1463" t="str">
        <f>UPPER(IF($C$15="","",VLOOKUP($C$15,'m masters žrebna lista'!$A$7:$R$48,4)))</f>
        <v/>
      </c>
      <c r="AC31" s="1464" t="str">
        <f>IF(AA31="","",0)</f>
        <v/>
      </c>
      <c r="AD31" s="1465" t="str">
        <f>IF(AA31="","",IF($U$16&lt;&gt;$B$15,"",IF($K$17="bb",1,IF($K$17="","0",$J$18))))</f>
        <v/>
      </c>
      <c r="AE31" s="1465" t="str">
        <f>IF(AA31="","",IF($U$13&lt;&gt;$B$15,"",IF($N$14="bb",1,IF($N$14="","0",$M$10))))</f>
        <v/>
      </c>
      <c r="AF31" s="1465" t="str">
        <f>IF(AA31="","",IF($U$20&lt;&gt;$B$15,"",IF($N$21="bb",1,IF($N$21="","0",$P$27))))</f>
        <v/>
      </c>
      <c r="AG31" s="1465" t="str">
        <f>IF($W$45="","",IF($U$38&lt;&gt;$U$33,"",IF($P$39="bb",1,IF($P$39="","0",$Q$54))))</f>
        <v/>
      </c>
      <c r="AH31" s="1466">
        <f t="shared" si="3"/>
        <v>0</v>
      </c>
      <c r="AI31" s="1453"/>
      <c r="AJ31" s="1463" t="str">
        <f>UPPER(IF($C$15="","",VLOOKUP($C$15,'m masters žrebna lista'!$A$7:$R$38,3)))</f>
        <v/>
      </c>
      <c r="AK31" s="1463" t="str">
        <f>UPPER(IF($C$15="","",VLOOKUP($C$15,'m masters žrebna lista'!$A$7:$R$48,4)))</f>
        <v/>
      </c>
      <c r="AL31" s="1463" t="str">
        <f>UPPER(IF($C$15="","",VLOOKUP($C$15,'m masters žrebna lista'!$A$7:$R$48,5)))</f>
        <v/>
      </c>
      <c r="AM31" s="1466">
        <f t="shared" si="4"/>
        <v>0</v>
      </c>
      <c r="AN31" s="1459"/>
    </row>
    <row r="32" spans="1:40" ht="24.95" customHeight="1">
      <c r="A32" s="1180"/>
      <c r="B32" s="1190"/>
      <c r="C32" s="1137"/>
      <c r="D32" s="1191"/>
      <c r="E32" s="1190"/>
      <c r="F32" s="1190"/>
      <c r="G32" s="1192"/>
      <c r="H32" s="1192"/>
      <c r="I32" s="1192"/>
      <c r="J32" s="1193"/>
      <c r="K32" s="1167"/>
      <c r="L32" s="1167"/>
      <c r="M32" s="1167"/>
      <c r="N32" s="1189"/>
      <c r="O32" s="1736" t="s">
        <v>399</v>
      </c>
      <c r="P32" s="1736"/>
      <c r="Q32" s="1278">
        <v>240</v>
      </c>
      <c r="S32" s="1105"/>
      <c r="T32" s="1091"/>
      <c r="X32" s="33"/>
      <c r="Y32" s="33"/>
      <c r="Z32" s="1463">
        <v>5</v>
      </c>
      <c r="AA32" s="1463" t="str">
        <f>UPPER(IF($C$17="","",VLOOKUP($C$17,'m masters žrebna lista'!$A$7:$R$38,3)))</f>
        <v/>
      </c>
      <c r="AB32" s="1463" t="str">
        <f>UPPER(IF($C$17="","",VLOOKUP($C$17,'m masters žrebna lista'!$A$7:$R$48,4)))</f>
        <v/>
      </c>
      <c r="AC32" s="1464" t="str">
        <f>IF(AA32="","",IF($U$18&lt;&gt;$B$17,"",IF($H$19="bb",1,IF($H$19="","0",$G$19))))</f>
        <v/>
      </c>
      <c r="AD32" s="1465" t="str">
        <f>IF(AA32="","",IF($U$16&lt;&gt;$B$17,"",IF($K$17="bb",1,IF($K$17="","0",$J$15))))</f>
        <v/>
      </c>
      <c r="AE32" s="1465" t="str">
        <f>IF(AA32="","",IF($U$13&lt;&gt;$B$17,"",IF($N$14="bb",1,IF($N$14="","0",$M$10))))</f>
        <v/>
      </c>
      <c r="AF32" s="1465" t="str">
        <f>IF(AA32="","",IF($U$20&lt;&gt;$B$17,"",IF($N$21="bb",1,IF($N$21="","0",$P$27))))</f>
        <v/>
      </c>
      <c r="AG32" s="1465" t="str">
        <f>IF($W$45="","",IF($U$38&lt;&gt;$U$35,"",IF($P$39="bb",1,IF($P$39="","0",$Q$54))))</f>
        <v/>
      </c>
      <c r="AH32" s="1466">
        <f t="shared" si="3"/>
        <v>0</v>
      </c>
      <c r="AI32" s="1453"/>
      <c r="AJ32" s="1463" t="str">
        <f>UPPER(IF($C$17="","",VLOOKUP($C$17,'m masters žrebna lista'!$A$7:$R$38,3)))</f>
        <v/>
      </c>
      <c r="AK32" s="1463" t="str">
        <f>UPPER(IF($C$17="","",VLOOKUP($C$17,'m masters žrebna lista'!$A$7:$R$48,4)))</f>
        <v/>
      </c>
      <c r="AL32" s="1463" t="str">
        <f>UPPER(IF($C$17="","",VLOOKUP($C$17,'m masters žrebna lista'!$A$7:$R$48,5)))</f>
        <v/>
      </c>
      <c r="AM32" s="1466">
        <f t="shared" si="4"/>
        <v>0</v>
      </c>
      <c r="AN32" s="1459"/>
    </row>
    <row r="33" spans="1:226" ht="24.95" customHeight="1">
      <c r="A33" s="1180"/>
      <c r="B33" s="1190"/>
      <c r="C33" s="1137"/>
      <c r="D33" s="1191"/>
      <c r="E33" s="1190"/>
      <c r="F33" s="1190"/>
      <c r="G33" s="1192"/>
      <c r="H33" s="1192"/>
      <c r="I33" s="1192"/>
      <c r="J33" s="1193"/>
      <c r="K33" s="1167"/>
      <c r="L33" s="1167"/>
      <c r="M33" s="1167"/>
      <c r="N33" s="1189"/>
      <c r="O33" s="1736" t="s">
        <v>400</v>
      </c>
      <c r="P33" s="1736"/>
      <c r="Q33" s="1278">
        <v>120</v>
      </c>
      <c r="S33" s="1105"/>
      <c r="T33" s="1091"/>
      <c r="X33" s="33"/>
      <c r="Y33" s="33"/>
      <c r="Z33" s="1463">
        <v>6</v>
      </c>
      <c r="AA33" s="1463" t="str">
        <f>UPPER(IF($C$19="","",VLOOKUP($C$19,'m masters žrebna lista'!$A$7:$R$38,3)))</f>
        <v/>
      </c>
      <c r="AB33" s="1463" t="str">
        <f>UPPER(IF($C$19="","",VLOOKUP($C$19,'m masters žrebna lista'!$A$7:$R$48,4)))</f>
        <v/>
      </c>
      <c r="AC33" s="1464" t="str">
        <f>IF(AA33="","",IF($U$18&lt;&gt;$B$19,"",IF($H$19="bb",1,IF($H$19="","0",$G$17))))</f>
        <v/>
      </c>
      <c r="AD33" s="1465" t="str">
        <f>IF(AA33="","",IF($U$16&lt;&gt;$B$19,"",IF($K$17="bb",1,IF($K$17="","0",$J$15))))</f>
        <v/>
      </c>
      <c r="AE33" s="1465" t="str">
        <f>IF(AA33="","",IF($U$13&lt;&gt;$B$19,"",IF($N$14="bb",1,IF($N$14="","0",$M$10))))</f>
        <v/>
      </c>
      <c r="AF33" s="1465" t="str">
        <f>IF(AA33="","",IF($U$20&lt;&gt;$B$19,"",IF($N$21="bb",1,IF($N$21="","0",$P$27))))</f>
        <v/>
      </c>
      <c r="AG33" s="1465" t="str">
        <f>IF($W$45="","",IF($U$38&lt;&gt;$U$37,"",IF($P$39="bb",1,IF($P$39="","0",$Q$54))))</f>
        <v/>
      </c>
      <c r="AH33" s="1466">
        <f t="shared" si="3"/>
        <v>0</v>
      </c>
      <c r="AI33" s="1453"/>
      <c r="AJ33" s="1463" t="str">
        <f>UPPER(IF($C$19="","",VLOOKUP($C$19,'m masters žrebna lista'!$A$7:$R$38,3)))</f>
        <v/>
      </c>
      <c r="AK33" s="1463" t="str">
        <f>UPPER(IF($C$19="","",VLOOKUP($C$19,'m masters žrebna lista'!$A$7:$R$48,4)))</f>
        <v/>
      </c>
      <c r="AL33" s="1463" t="str">
        <f>UPPER(IF($C$19="","",VLOOKUP($C$19,'m masters žrebna lista'!$A$7:$R$48,5)))</f>
        <v/>
      </c>
      <c r="AM33" s="1466">
        <f t="shared" si="4"/>
        <v>0</v>
      </c>
      <c r="AN33" s="1459"/>
    </row>
    <row r="34" spans="1:226" ht="24.95" customHeight="1">
      <c r="A34" s="1194"/>
      <c r="B34" s="1195"/>
      <c r="C34" s="1179"/>
      <c r="D34" s="1196"/>
      <c r="E34" s="1196"/>
      <c r="F34" s="1196"/>
      <c r="G34" s="1196"/>
      <c r="H34" s="1197"/>
      <c r="I34" s="1197"/>
      <c r="J34" s="1193"/>
      <c r="K34" s="1167"/>
      <c r="L34" s="1167"/>
      <c r="M34" s="1167"/>
      <c r="N34" s="1189"/>
      <c r="O34" s="1736" t="s">
        <v>401</v>
      </c>
      <c r="P34" s="1736"/>
      <c r="Q34" s="1278">
        <v>60</v>
      </c>
      <c r="S34" s="1106"/>
      <c r="T34" s="1107"/>
      <c r="X34" s="33"/>
      <c r="Y34" s="33"/>
      <c r="Z34" s="1463">
        <v>7</v>
      </c>
      <c r="AA34" s="1463" t="str">
        <f>UPPER(IF($C$21="","",VLOOKUP($C$21,'m masters žrebna lista'!$A$7:$R$38,3)))</f>
        <v/>
      </c>
      <c r="AB34" s="1463" t="str">
        <f>UPPER(IF($C$21="","",VLOOKUP($C$21,'m masters žrebna lista'!$A$7:$R$48,4)))</f>
        <v/>
      </c>
      <c r="AC34" s="1464" t="str">
        <f>IF(AA34="","",IF($U$22&lt;&gt;$B$21,"",IF($H$23="bb",1,IF($H$23="","0",$G$23))))</f>
        <v/>
      </c>
      <c r="AD34" s="1465" t="str">
        <f>IF(AA34="","",IF($U$24&lt;&gt;$B$21,"",IF($K$25="bb",1,IF($K$25="","0",$J$25))))</f>
        <v/>
      </c>
      <c r="AE34" s="1465" t="str">
        <f>IF(AA34="","",IF($U$27&lt;&gt;$B$21,"",IF($N$28="bb",1,IF($N$28="","0",$M$30))))</f>
        <v/>
      </c>
      <c r="AF34" s="1465" t="str">
        <f>IF(AA34="","",IF($U$20&lt;&gt;$B$21,"",IF($N$21="bb",1,IF($N$21="","0",$P$13))))</f>
        <v/>
      </c>
      <c r="AG34" s="1465" t="str">
        <f>IF($W$45="","",IF($U$38&lt;&gt;$U$39,"",IF($P$39="bb",1,IF($P$39="","0",$Q$22))))</f>
        <v/>
      </c>
      <c r="AH34" s="1466">
        <f t="shared" si="3"/>
        <v>0</v>
      </c>
      <c r="AI34" s="1453"/>
      <c r="AJ34" s="1463" t="str">
        <f>UPPER(IF($C$21="","",VLOOKUP($C$21,'m masters žrebna lista'!$A$7:$R$38,3)))</f>
        <v/>
      </c>
      <c r="AK34" s="1463" t="str">
        <f>UPPER(IF($C$21="","",VLOOKUP($C$21,'m masters žrebna lista'!$A$7:$R$48,4)))</f>
        <v/>
      </c>
      <c r="AL34" s="1463" t="str">
        <f>UPPER(IF($C$21="","",VLOOKUP($C$21,'m masters žrebna lista'!$A$7:$R$48,5)))</f>
        <v/>
      </c>
      <c r="AM34" s="1466">
        <f t="shared" si="4"/>
        <v>0</v>
      </c>
      <c r="AN34" s="1459"/>
    </row>
    <row r="35" spans="1:226" ht="24.75" customHeight="1">
      <c r="A35" s="1139"/>
      <c r="B35" s="1198"/>
      <c r="C35" s="1199"/>
      <c r="D35" s="1744" t="s">
        <v>193</v>
      </c>
      <c r="E35" s="1744"/>
      <c r="F35" s="1744"/>
      <c r="G35" s="1744"/>
      <c r="H35" s="1200"/>
      <c r="I35" s="1200"/>
      <c r="J35" s="1201"/>
      <c r="K35" s="1154"/>
      <c r="L35" s="1154"/>
      <c r="M35" s="1155"/>
      <c r="N35" s="1153"/>
      <c r="O35" s="1153"/>
      <c r="P35" s="1142"/>
      <c r="Q35" s="1143"/>
      <c r="S35" s="1106"/>
      <c r="T35" s="1107" t="str">
        <f>IF($U$65=1,24,IF($U$65=2,12,IF($U$65=3,8,"")))</f>
        <v/>
      </c>
      <c r="U35" s="1684"/>
      <c r="V35" s="1684"/>
      <c r="X35" s="33"/>
      <c r="Y35" s="33"/>
      <c r="Z35" s="1463">
        <v>8</v>
      </c>
      <c r="AA35" s="1463" t="str">
        <f>UPPER(IF($C$23="","",VLOOKUP($C$23,'m masters žrebna lista'!$A$7:$R$38,3)))</f>
        <v/>
      </c>
      <c r="AB35" s="1463" t="str">
        <f>UPPER(IF($C$23="","",VLOOKUP($C$23,'m masters žrebna lista'!$A$7:$R$48,4)))</f>
        <v/>
      </c>
      <c r="AC35" s="1464" t="str">
        <f>IF(AA35="","",IF($U$22&lt;&gt;$B$23,"",IF($H$23="bb",1,IF($H$23="","0",$G$21))))</f>
        <v/>
      </c>
      <c r="AD35" s="1465" t="str">
        <f>IF(AA35="","",IF($U$24&lt;&gt;$B$23,"",IF($K$25="bb",1,IF($K$25="","0",$J$25))))</f>
        <v/>
      </c>
      <c r="AE35" s="1465" t="str">
        <f>IF(AA35="","",IF($U$27&lt;&gt;$B$23,"",IF($N$28="bb",1,IF($N$28="","0",$M$30))))</f>
        <v/>
      </c>
      <c r="AF35" s="1465" t="str">
        <f>IF(AA35="","",IF($U$20&lt;&gt;$B$23,"",IF($N$21="bb",1,IF($N$21="","0",$P$13))))</f>
        <v/>
      </c>
      <c r="AG35" s="1465" t="str">
        <f>IF($W$45="","",IF($U$38&lt;&gt;$U$41,"",IF($P$39="bb",1,IF($P$39="","0",$Q$22))))</f>
        <v/>
      </c>
      <c r="AH35" s="1466">
        <f t="shared" si="3"/>
        <v>0</v>
      </c>
      <c r="AI35" s="1453"/>
      <c r="AJ35" s="1463" t="str">
        <f>UPPER(IF($C$23="","",VLOOKUP($C$23,'m masters žrebna lista'!$A$7:$R$38,3)))</f>
        <v/>
      </c>
      <c r="AK35" s="1463" t="str">
        <f>UPPER(IF($C$23="","",VLOOKUP($C$23,'m masters žrebna lista'!$A$7:$R$48,4)))</f>
        <v/>
      </c>
      <c r="AL35" s="1463" t="str">
        <f>UPPER(IF($C$23="","",VLOOKUP($C$23,'m masters žrebna lista'!$A$7:$R$48,5)))</f>
        <v/>
      </c>
      <c r="AM35" s="1466">
        <f t="shared" si="4"/>
        <v>0</v>
      </c>
      <c r="AN35" s="1459"/>
    </row>
    <row r="36" spans="1:226" ht="24.95" customHeight="1">
      <c r="A36" s="1202"/>
      <c r="B36" s="1217" t="s">
        <v>126</v>
      </c>
      <c r="C36" s="1742" t="s">
        <v>402</v>
      </c>
      <c r="D36" s="1742"/>
      <c r="E36" s="1742"/>
      <c r="F36" s="1742"/>
      <c r="G36" s="1742"/>
      <c r="H36" s="1217" t="s">
        <v>76</v>
      </c>
      <c r="I36" s="1217" t="s">
        <v>177</v>
      </c>
      <c r="J36" s="1217" t="s">
        <v>84</v>
      </c>
      <c r="K36" s="1163"/>
      <c r="L36" s="1163"/>
      <c r="M36" s="1273" t="s">
        <v>194</v>
      </c>
      <c r="N36" s="1188"/>
      <c r="O36" s="1188"/>
      <c r="P36" s="1142"/>
      <c r="Q36" s="1143"/>
      <c r="S36" s="1106"/>
      <c r="T36" s="1107" t="str">
        <f>IF($U$65=1,12,IF($U$65=2,6,IF($U$65=3,4,"")))</f>
        <v/>
      </c>
      <c r="U36" s="1684"/>
      <c r="V36" s="1684"/>
      <c r="X36" s="33"/>
      <c r="Y36" s="33"/>
      <c r="Z36" s="1463">
        <v>9</v>
      </c>
      <c r="AA36" s="1463" t="str">
        <f>UPPER(IF($C$25="","",VLOOKUP($C$25,'m masters žrebna lista'!$A$7:$R$38,3)))</f>
        <v/>
      </c>
      <c r="AB36" s="1463" t="str">
        <f>UPPER(IF($C$25="","",VLOOKUP($C$25,'m masters žrebna lista'!$A$7:$R$48,4)))</f>
        <v/>
      </c>
      <c r="AC36" s="1464" t="str">
        <f>IF(AA36="","",0)</f>
        <v/>
      </c>
      <c r="AD36" s="1465" t="str">
        <f>IF(AA36="","",IF($U$24&lt;&gt;$B$25,"",IF($K$25="bb",1,IF($K$25="","0",$J$22))))</f>
        <v/>
      </c>
      <c r="AE36" s="1465" t="str">
        <f>IF(AA36="","",IF($U$27&lt;&gt;$B$25,"",IF($N$28="bb",1,IF($N$28="","0",$M$30))))</f>
        <v/>
      </c>
      <c r="AF36" s="1465" t="str">
        <f>IF(AA36="","",IF($U$20&lt;&gt;$B$25,"",IF($N$21="bb",1,IF($N$21="","0",$P$13))))</f>
        <v/>
      </c>
      <c r="AG36" s="1465" t="str">
        <f>IF($W$45="","",IF($U$38&lt;&gt;$U$43,"",IF($P$39="bb",1,IF($P$39="","0",$Q$22))))</f>
        <v/>
      </c>
      <c r="AH36" s="1466">
        <f t="shared" si="3"/>
        <v>0</v>
      </c>
      <c r="AI36" s="1453"/>
      <c r="AJ36" s="1463" t="str">
        <f>UPPER(IF($C$25="","",VLOOKUP($C$25,'m masters žrebna lista'!$A$7:$R$38,3)))</f>
        <v/>
      </c>
      <c r="AK36" s="1463" t="str">
        <f>UPPER(IF($C$25="","",VLOOKUP($C$25,'m masters žrebna lista'!$A$7:$R$48,4)))</f>
        <v/>
      </c>
      <c r="AL36" s="1463" t="str">
        <f>UPPER(IF($C$25="","",VLOOKUP($C$25,'m masters žrebna lista'!$A$7:$R$48,5)))</f>
        <v/>
      </c>
      <c r="AM36" s="1466">
        <f t="shared" si="4"/>
        <v>0</v>
      </c>
      <c r="AN36" s="1459"/>
    </row>
    <row r="37" spans="1:226" ht="24.95" customHeight="1">
      <c r="A37" s="1264">
        <v>1</v>
      </c>
      <c r="B37" s="1266" t="str">
        <f>IF(B9="","",B9)</f>
        <v/>
      </c>
      <c r="C37" s="1267" t="str">
        <f>IF(D9="","",D9)</f>
        <v/>
      </c>
      <c r="D37" s="1268"/>
      <c r="E37" s="1268" t="str">
        <f>IF(E9="","",E9)</f>
        <v/>
      </c>
      <c r="F37" s="1268"/>
      <c r="G37" s="1326"/>
      <c r="H37" s="1269" t="str">
        <f>IF(F9="","",F9)</f>
        <v/>
      </c>
      <c r="I37" s="1270" t="str">
        <f>IF($C37="","",VLOOKUP($C9,'m masters žrebna lista'!$A$7:$R$38,10))</f>
        <v/>
      </c>
      <c r="J37" s="1270" t="str">
        <f>IF($C9="","",VLOOKUP($C9,'m masters žrebna lista'!$A$7:$R$38,17))</f>
        <v/>
      </c>
      <c r="K37" s="1163"/>
      <c r="L37" s="1740">
        <v>1</v>
      </c>
      <c r="M37" s="1740"/>
      <c r="N37" s="1274" t="str">
        <f>IF(N20="","",IF(N20=N27,N27,N13))</f>
        <v/>
      </c>
      <c r="O37" s="1275"/>
      <c r="P37" s="1276"/>
      <c r="Q37" s="1203"/>
      <c r="S37" s="1106"/>
      <c r="T37" s="1107" t="str">
        <f>IF($U$65=1,6,IF($U$65=2,3,IF($U$65=3,2,"")))</f>
        <v/>
      </c>
      <c r="U37" s="1339"/>
      <c r="V37" s="1098"/>
      <c r="X37" s="33"/>
      <c r="Y37" s="33"/>
      <c r="Z37" s="1463">
        <v>10</v>
      </c>
      <c r="AA37" s="1463" t="str">
        <f>UPPER(IF($C$27="","",VLOOKUP($C$27,'m masters žrebna lista'!$A$7:$R$38,3)))</f>
        <v/>
      </c>
      <c r="AB37" s="1463" t="str">
        <f>UPPER(IF($C$27="","",VLOOKUP($C$27,'m masters žrebna lista'!$A$7:$R$48,4)))</f>
        <v/>
      </c>
      <c r="AC37" s="1464" t="str">
        <f>IF(AA37="","",IF($U$28&lt;&gt;$B$27,"",IF($H$29="bb",1,IF($H$29="","0",$G$29))))</f>
        <v/>
      </c>
      <c r="AD37" s="1465" t="str">
        <f>IF(AA37="","",IF($U$30&lt;&gt;$B$27,"",IF($K$31="bb",1,IF($K$31="","0",$J$31))))</f>
        <v/>
      </c>
      <c r="AE37" s="1465" t="str">
        <f>IF(AA37="","",IF($U$27&lt;&gt;$B$27,"",IF($N$28="bb",1,IF($N$28="","0",$M$24))))</f>
        <v/>
      </c>
      <c r="AF37" s="1465" t="str">
        <f>IF(AA37="","",IF($U$20&lt;&gt;$B$27,"",IF($N$21="bb",1,IF($N$21="","0",$P$13))))</f>
        <v/>
      </c>
      <c r="AG37" s="1465" t="str">
        <f>IF($W$45="","",IF($U$38&lt;&gt;$U$45,"",IF($P$39="bb",1,IF($P$39="","0",$Q$22))))</f>
        <v/>
      </c>
      <c r="AH37" s="1466">
        <f t="shared" si="3"/>
        <v>0</v>
      </c>
      <c r="AI37" s="1453"/>
      <c r="AJ37" s="1463" t="str">
        <f>UPPER(IF($C$27="","",VLOOKUP($C$27,'m masters žrebna lista'!$A$7:$R$38,3)))</f>
        <v/>
      </c>
      <c r="AK37" s="1463" t="str">
        <f>UPPER(IF($C$27="","",VLOOKUP($C$27,'m masters žrebna lista'!$A$7:$R$48,4)))</f>
        <v/>
      </c>
      <c r="AL37" s="1463" t="str">
        <f>UPPER(IF($C$27="","",VLOOKUP($C$27,'m masters žrebna lista'!$A$7:$R$48,5)))</f>
        <v/>
      </c>
      <c r="AM37" s="1466">
        <f t="shared" si="4"/>
        <v>0</v>
      </c>
      <c r="AN37" s="1459"/>
    </row>
    <row r="38" spans="1:226" ht="24.95" customHeight="1">
      <c r="A38" s="1265">
        <v>2</v>
      </c>
      <c r="B38" s="1271" t="str">
        <f>IF(B11="","",B11)</f>
        <v/>
      </c>
      <c r="C38" s="1267" t="str">
        <f>IF(D11="","",D11)</f>
        <v/>
      </c>
      <c r="D38" s="1268"/>
      <c r="E38" s="1268" t="str">
        <f>IF(E11="","",E11)</f>
        <v/>
      </c>
      <c r="F38" s="1268"/>
      <c r="G38" s="1326"/>
      <c r="H38" s="1269" t="str">
        <f>IF(F11="","",F11)</f>
        <v/>
      </c>
      <c r="I38" s="1270" t="str">
        <f>IF($C38="","",VLOOKUP($C11,'m masters žrebna lista'!$A$7:$R$38,10))</f>
        <v/>
      </c>
      <c r="J38" s="1272" t="str">
        <f>IF($C11="","",VLOOKUP($C11,'m masters žrebna lista'!$A$7:$R$38,17))</f>
        <v/>
      </c>
      <c r="K38" s="1163"/>
      <c r="L38" s="1740" t="s">
        <v>4</v>
      </c>
      <c r="M38" s="1740"/>
      <c r="N38" s="1274" t="str">
        <f>IF(N20="","",IF(N20=N27,N13,N27))</f>
        <v/>
      </c>
      <c r="O38" s="1275"/>
      <c r="P38" s="1276"/>
      <c r="Q38" s="1203"/>
      <c r="R38" s="352"/>
      <c r="S38" s="1108"/>
      <c r="T38" s="1108"/>
      <c r="U38" s="1091"/>
      <c r="V38" s="1099"/>
      <c r="W38" s="352"/>
      <c r="X38" s="33"/>
      <c r="Y38" s="33"/>
      <c r="Z38" s="1463">
        <v>11</v>
      </c>
      <c r="AA38" s="1463" t="str">
        <f>UPPER(IF($C$29="","",VLOOKUP($C$29,'m masters žrebna lista'!$A$7:$R$38,3)))</f>
        <v/>
      </c>
      <c r="AB38" s="1463" t="str">
        <f>UPPER(IF($C$29="","",VLOOKUP($C$29,'m masters žrebna lista'!$A$7:$R$48,4)))</f>
        <v/>
      </c>
      <c r="AC38" s="1464" t="str">
        <f>IF(AA38="","",IF($U$28&lt;&gt;$B$29,"",IF($H$29="bb",1,IF($H$29="","0",$G$27))))</f>
        <v/>
      </c>
      <c r="AD38" s="1465" t="str">
        <f>IF(AA38="","",IF($U$30&lt;&gt;$B$29,"",IF($K$31="bb",1,IF($K$31="","0",$J$31))))</f>
        <v/>
      </c>
      <c r="AE38" s="1465" t="str">
        <f>IF(AA38="","",IF($U$27&lt;&gt;$B$29,"",IF($N$28="bb",1,IF($N$28="","0",$M$24))))</f>
        <v/>
      </c>
      <c r="AF38" s="1465" t="str">
        <f>IF(AA38="","",IF($U$20&lt;&gt;$B$29,"",IF($N$21="bb",1,IF($N$21="","0",$P$13))))</f>
        <v/>
      </c>
      <c r="AG38" s="1465" t="str">
        <f>IF($W$45="","",IF($U$38&lt;&gt;$U$47,"",IF($P$39="bb",1,IF($P$39="","0",$Q$22))))</f>
        <v/>
      </c>
      <c r="AH38" s="1466">
        <f t="shared" si="3"/>
        <v>0</v>
      </c>
      <c r="AI38" s="1453"/>
      <c r="AJ38" s="1463" t="str">
        <f>UPPER(IF($C$29="","",VLOOKUP($C$29,'m masters žrebna lista'!$A$7:$R$38,3)))</f>
        <v/>
      </c>
      <c r="AK38" s="1463" t="str">
        <f>UPPER(IF($C$29="","",VLOOKUP($C$29,'m masters žrebna lista'!$A$7:$R$48,4)))</f>
        <v/>
      </c>
      <c r="AL38" s="1463" t="str">
        <f>UPPER(IF($C$29="","",VLOOKUP($C$29,'m masters žrebna lista'!$A$7:$R$48,5)))</f>
        <v/>
      </c>
      <c r="AM38" s="1466">
        <f t="shared" si="4"/>
        <v>0</v>
      </c>
      <c r="AN38" s="1467"/>
      <c r="AO38" s="352"/>
      <c r="AP38" s="352"/>
      <c r="AQ38" s="352"/>
      <c r="AR38" s="352"/>
      <c r="AS38" s="352"/>
      <c r="AT38" s="352"/>
      <c r="AU38" s="352"/>
      <c r="AV38" s="352"/>
      <c r="AW38" s="352"/>
      <c r="AX38" s="352"/>
      <c r="AY38" s="352"/>
      <c r="AZ38" s="352"/>
      <c r="BA38" s="352"/>
      <c r="BB38" s="352"/>
      <c r="BC38" s="352"/>
      <c r="BD38" s="352"/>
      <c r="BE38" s="352"/>
      <c r="BF38" s="352"/>
      <c r="BG38" s="352"/>
      <c r="BH38" s="352"/>
      <c r="BI38" s="352"/>
      <c r="BJ38" s="352"/>
      <c r="BK38" s="352"/>
      <c r="BL38" s="352"/>
      <c r="BM38" s="352"/>
      <c r="BN38" s="352"/>
      <c r="BO38" s="352"/>
      <c r="BP38" s="352"/>
      <c r="BQ38" s="352"/>
      <c r="BR38" s="352"/>
      <c r="BS38" s="352"/>
      <c r="BT38" s="352"/>
      <c r="BU38" s="352"/>
      <c r="BV38" s="352"/>
      <c r="BW38" s="352"/>
      <c r="BX38" s="352"/>
      <c r="BY38" s="352"/>
      <c r="BZ38" s="352"/>
      <c r="CA38" s="352"/>
      <c r="CB38" s="352"/>
      <c r="CC38" s="352"/>
      <c r="CD38" s="352"/>
      <c r="CE38" s="352"/>
      <c r="CF38" s="352"/>
      <c r="CG38" s="352"/>
      <c r="CH38" s="352"/>
      <c r="CI38" s="352"/>
      <c r="CJ38" s="352"/>
      <c r="CK38" s="352"/>
      <c r="CL38" s="352"/>
      <c r="CM38" s="352"/>
      <c r="CN38" s="352"/>
      <c r="CO38" s="352"/>
      <c r="CP38" s="352"/>
      <c r="CQ38" s="352"/>
      <c r="CR38" s="352"/>
      <c r="CS38" s="352"/>
      <c r="CT38" s="352"/>
      <c r="CU38" s="352"/>
      <c r="CV38" s="352"/>
      <c r="CW38" s="352"/>
      <c r="CX38" s="352"/>
      <c r="CY38" s="352"/>
      <c r="CZ38" s="352"/>
      <c r="DA38" s="352"/>
      <c r="DB38" s="352"/>
      <c r="DC38" s="352"/>
      <c r="DD38" s="352"/>
      <c r="DE38" s="352"/>
      <c r="DF38" s="352"/>
      <c r="DG38" s="352"/>
      <c r="DH38" s="352"/>
      <c r="DI38" s="352"/>
      <c r="DJ38" s="352"/>
      <c r="DK38" s="352"/>
      <c r="DL38" s="352"/>
      <c r="DM38" s="352"/>
      <c r="DN38" s="352"/>
      <c r="DO38" s="352"/>
      <c r="DP38" s="352"/>
      <c r="DQ38" s="352"/>
      <c r="DR38" s="352"/>
      <c r="DS38" s="352"/>
      <c r="DT38" s="352"/>
      <c r="DU38" s="352"/>
      <c r="DV38" s="352"/>
      <c r="DW38" s="352"/>
      <c r="DX38" s="352"/>
      <c r="DY38" s="352"/>
      <c r="DZ38" s="352"/>
      <c r="EA38" s="352"/>
      <c r="EB38" s="352"/>
      <c r="EC38" s="352"/>
      <c r="ED38" s="352"/>
      <c r="EE38" s="352"/>
      <c r="EF38" s="352"/>
      <c r="EG38" s="352"/>
      <c r="EH38" s="352"/>
      <c r="EI38" s="352"/>
      <c r="EJ38" s="352"/>
      <c r="EK38" s="352"/>
      <c r="EL38" s="352"/>
      <c r="EM38" s="352"/>
      <c r="EN38" s="352"/>
      <c r="EO38" s="352"/>
      <c r="EP38" s="352"/>
      <c r="EQ38" s="352"/>
      <c r="ER38" s="352"/>
      <c r="ES38" s="352"/>
      <c r="ET38" s="352"/>
      <c r="EU38" s="352"/>
      <c r="EV38" s="352"/>
      <c r="EW38" s="352"/>
      <c r="EX38" s="352"/>
      <c r="EY38" s="352"/>
      <c r="EZ38" s="352"/>
      <c r="FA38" s="352"/>
      <c r="FB38" s="352"/>
      <c r="FC38" s="352"/>
      <c r="FD38" s="352"/>
      <c r="FE38" s="352"/>
      <c r="FF38" s="352"/>
      <c r="FG38" s="352"/>
      <c r="FH38" s="352"/>
      <c r="FI38" s="352"/>
      <c r="FJ38" s="352"/>
      <c r="FK38" s="352"/>
      <c r="FL38" s="352"/>
      <c r="FM38" s="352"/>
      <c r="FN38" s="352"/>
      <c r="FO38" s="352"/>
      <c r="FP38" s="352"/>
      <c r="FQ38" s="352"/>
      <c r="FR38" s="352"/>
      <c r="FS38" s="352"/>
      <c r="FT38" s="352"/>
      <c r="FU38" s="352"/>
      <c r="FV38" s="352"/>
      <c r="FW38" s="352"/>
      <c r="FX38" s="352"/>
      <c r="FY38" s="352"/>
      <c r="FZ38" s="352"/>
      <c r="GA38" s="352"/>
      <c r="GB38" s="352"/>
      <c r="GC38" s="352"/>
      <c r="GD38" s="352"/>
      <c r="GE38" s="352"/>
      <c r="GF38" s="352"/>
      <c r="GG38" s="352"/>
      <c r="GH38" s="352"/>
      <c r="GI38" s="352"/>
      <c r="GJ38" s="352"/>
      <c r="GK38" s="352"/>
      <c r="GL38" s="352"/>
      <c r="GM38" s="352"/>
      <c r="GN38" s="352"/>
      <c r="GO38" s="352"/>
      <c r="GP38" s="352"/>
      <c r="GQ38" s="352"/>
      <c r="GR38" s="352"/>
      <c r="GS38" s="352"/>
      <c r="GT38" s="352"/>
      <c r="GU38" s="352"/>
      <c r="GV38" s="352"/>
      <c r="GW38" s="352"/>
      <c r="GX38" s="352"/>
      <c r="GY38" s="352"/>
      <c r="GZ38" s="352"/>
      <c r="HA38" s="352"/>
      <c r="HB38" s="352"/>
      <c r="HC38" s="352"/>
      <c r="HD38" s="352"/>
      <c r="HE38" s="352"/>
      <c r="HF38" s="352"/>
      <c r="HG38" s="352"/>
      <c r="HH38" s="352"/>
      <c r="HI38" s="352"/>
      <c r="HJ38" s="352"/>
      <c r="HK38" s="352"/>
      <c r="HL38" s="352"/>
      <c r="HM38" s="352"/>
      <c r="HN38" s="352"/>
      <c r="HO38" s="352"/>
      <c r="HP38" s="352"/>
      <c r="HQ38" s="352"/>
      <c r="HR38" s="352"/>
    </row>
    <row r="39" spans="1:226" ht="24.95" customHeight="1">
      <c r="A39" s="1265">
        <v>3</v>
      </c>
      <c r="B39" s="1271" t="str">
        <f>IF(B13="","",B13)</f>
        <v/>
      </c>
      <c r="C39" s="1267" t="str">
        <f>IF(D13="","",D13)</f>
        <v/>
      </c>
      <c r="D39" s="1268"/>
      <c r="E39" s="1268" t="str">
        <f>IF(E13="","",E13)</f>
        <v/>
      </c>
      <c r="F39" s="1268"/>
      <c r="G39" s="1326"/>
      <c r="H39" s="1269" t="str">
        <f>IF(F13="","",F13)</f>
        <v/>
      </c>
      <c r="I39" s="1270" t="str">
        <f>IF($C39="","",VLOOKUP($C13,'m masters žrebna lista'!$A$7:$R$38,10))</f>
        <v/>
      </c>
      <c r="J39" s="1270" t="str">
        <f>IF($C13="","",VLOOKUP($C13,'m masters žrebna lista'!$A$7:$R$38,17))</f>
        <v/>
      </c>
      <c r="K39" s="1163"/>
      <c r="L39" s="1740" t="s">
        <v>192</v>
      </c>
      <c r="M39" s="1740"/>
      <c r="N39" s="1274" t="str">
        <f>IF(N13="","",IF(K10=N13,K16,K10))</f>
        <v/>
      </c>
      <c r="O39" s="1275"/>
      <c r="P39" s="1276"/>
      <c r="Q39" s="1203"/>
      <c r="R39" s="352"/>
      <c r="S39" s="1108"/>
      <c r="T39" s="1108"/>
      <c r="U39" s="1107"/>
      <c r="V39" s="1100"/>
      <c r="W39" s="352"/>
      <c r="X39" s="33"/>
      <c r="Y39" s="33"/>
      <c r="Z39" s="1463">
        <v>12</v>
      </c>
      <c r="AA39" s="1463" t="str">
        <f>UPPER(IF($C$31="","",VLOOKUP($C$31,'m masters žrebna lista'!$A$7:$R$38,3)))</f>
        <v/>
      </c>
      <c r="AB39" s="1463" t="str">
        <f>UPPER(IF($C$31="","",VLOOKUP($C$31,'m masters žrebna lista'!$A$7:$R$48,4)))</f>
        <v/>
      </c>
      <c r="AC39" s="1464" t="str">
        <f>IF(AA39="","",0)</f>
        <v/>
      </c>
      <c r="AD39" s="1465" t="str">
        <f>IF(AA39="","",IF($U$30&lt;&gt;$B$31,"",IF($K$31="bb",1,IF($K$31="","0",$J$28))))</f>
        <v/>
      </c>
      <c r="AE39" s="1465" t="str">
        <f>IF(AA39="","",IF($U$27&lt;&gt;$B$31,"",IF($N$28="bb",1,IF($N$28="","0",$M$24))))</f>
        <v/>
      </c>
      <c r="AF39" s="1465" t="str">
        <f>IF(AA39="","",IF($U$20&lt;&gt;$B$31,"",IF($N$21="bb",1,IF($N$21="","0",$P$13))))</f>
        <v/>
      </c>
      <c r="AG39" s="1465" t="str">
        <f>IF($W$45="","",IF($U$38&lt;&gt;$U$49,"",IF($P$39="bb",1,IF($P$39="","0",$Q$22))))</f>
        <v/>
      </c>
      <c r="AH39" s="1466">
        <f t="shared" si="3"/>
        <v>0</v>
      </c>
      <c r="AI39" s="1453"/>
      <c r="AJ39" s="1463" t="str">
        <f>UPPER(IF($C$31="","",VLOOKUP($C$31,'m masters žrebna lista'!$A$7:$R$38,3)))</f>
        <v/>
      </c>
      <c r="AK39" s="1463" t="str">
        <f>UPPER(IF($C$31="","",VLOOKUP($C$31,'m masters žrebna lista'!$A$7:$R$48,4)))</f>
        <v/>
      </c>
      <c r="AL39" s="1463" t="str">
        <f>UPPER(IF($C$31="","",VLOOKUP($C$31,'m masters žrebna lista'!$A$7:$R$48,5)))</f>
        <v/>
      </c>
      <c r="AM39" s="1466">
        <f t="shared" si="4"/>
        <v>0</v>
      </c>
      <c r="AN39" s="1467"/>
      <c r="AO39" s="352"/>
      <c r="AP39" s="352"/>
      <c r="AQ39" s="352"/>
      <c r="AR39" s="352"/>
      <c r="AS39" s="352"/>
      <c r="AT39" s="352"/>
      <c r="AU39" s="352"/>
      <c r="AV39" s="352"/>
      <c r="AW39" s="352"/>
      <c r="AX39" s="352"/>
      <c r="AY39" s="352"/>
      <c r="AZ39" s="352"/>
      <c r="BA39" s="352"/>
      <c r="BB39" s="352"/>
      <c r="BC39" s="352"/>
      <c r="BD39" s="352"/>
      <c r="BE39" s="352"/>
      <c r="BF39" s="352"/>
      <c r="BG39" s="352"/>
      <c r="BH39" s="352"/>
      <c r="BI39" s="352"/>
      <c r="BJ39" s="352"/>
      <c r="BK39" s="352"/>
      <c r="BL39" s="352"/>
      <c r="BM39" s="352"/>
      <c r="BN39" s="352"/>
      <c r="BO39" s="352"/>
      <c r="BP39" s="352"/>
      <c r="BQ39" s="352"/>
      <c r="BR39" s="352"/>
      <c r="BS39" s="352"/>
      <c r="BT39" s="352"/>
      <c r="BU39" s="352"/>
      <c r="BV39" s="352"/>
      <c r="BW39" s="352"/>
      <c r="BX39" s="352"/>
      <c r="BY39" s="352"/>
      <c r="BZ39" s="352"/>
      <c r="CA39" s="352"/>
      <c r="CB39" s="352"/>
      <c r="CC39" s="352"/>
      <c r="CD39" s="352"/>
      <c r="CE39" s="352"/>
      <c r="CF39" s="352"/>
      <c r="CG39" s="352"/>
      <c r="CH39" s="352"/>
      <c r="CI39" s="352"/>
      <c r="CJ39" s="352"/>
      <c r="CK39" s="352"/>
      <c r="CL39" s="352"/>
      <c r="CM39" s="352"/>
      <c r="CN39" s="352"/>
      <c r="CO39" s="352"/>
      <c r="CP39" s="352"/>
      <c r="CQ39" s="352"/>
      <c r="CR39" s="352"/>
      <c r="CS39" s="352"/>
      <c r="CT39" s="352"/>
      <c r="CU39" s="352"/>
      <c r="CV39" s="352"/>
      <c r="CW39" s="352"/>
      <c r="CX39" s="352"/>
      <c r="CY39" s="352"/>
      <c r="CZ39" s="352"/>
      <c r="DA39" s="352"/>
      <c r="DB39" s="352"/>
      <c r="DC39" s="352"/>
      <c r="DD39" s="352"/>
      <c r="DE39" s="352"/>
      <c r="DF39" s="352"/>
      <c r="DG39" s="352"/>
      <c r="DH39" s="352"/>
      <c r="DI39" s="352"/>
      <c r="DJ39" s="352"/>
      <c r="DK39" s="352"/>
      <c r="DL39" s="352"/>
      <c r="DM39" s="352"/>
      <c r="DN39" s="352"/>
      <c r="DO39" s="352"/>
      <c r="DP39" s="352"/>
      <c r="DQ39" s="352"/>
      <c r="DR39" s="352"/>
      <c r="DS39" s="352"/>
      <c r="DT39" s="352"/>
      <c r="DU39" s="352"/>
      <c r="DV39" s="352"/>
      <c r="DW39" s="352"/>
      <c r="DX39" s="352"/>
      <c r="DY39" s="352"/>
      <c r="DZ39" s="352"/>
      <c r="EA39" s="352"/>
      <c r="EB39" s="352"/>
      <c r="EC39" s="352"/>
      <c r="ED39" s="352"/>
      <c r="EE39" s="352"/>
      <c r="EF39" s="352"/>
      <c r="EG39" s="352"/>
      <c r="EH39" s="352"/>
      <c r="EI39" s="352"/>
      <c r="EJ39" s="352"/>
      <c r="EK39" s="352"/>
      <c r="EL39" s="352"/>
      <c r="EM39" s="352"/>
      <c r="EN39" s="352"/>
      <c r="EO39" s="352"/>
      <c r="EP39" s="352"/>
      <c r="EQ39" s="352"/>
      <c r="ER39" s="352"/>
      <c r="ES39" s="352"/>
      <c r="ET39" s="352"/>
      <c r="EU39" s="352"/>
      <c r="EV39" s="352"/>
      <c r="EW39" s="352"/>
      <c r="EX39" s="352"/>
      <c r="EY39" s="352"/>
      <c r="EZ39" s="352"/>
      <c r="FA39" s="352"/>
      <c r="FB39" s="352"/>
      <c r="FC39" s="352"/>
      <c r="FD39" s="352"/>
      <c r="FE39" s="352"/>
      <c r="FF39" s="352"/>
      <c r="FG39" s="352"/>
      <c r="FH39" s="352"/>
      <c r="FI39" s="352"/>
      <c r="FJ39" s="352"/>
      <c r="FK39" s="352"/>
      <c r="FL39" s="352"/>
      <c r="FM39" s="352"/>
      <c r="FN39" s="352"/>
      <c r="FO39" s="352"/>
      <c r="FP39" s="352"/>
      <c r="FQ39" s="352"/>
      <c r="FR39" s="352"/>
      <c r="FS39" s="352"/>
      <c r="FT39" s="352"/>
      <c r="FU39" s="352"/>
      <c r="FV39" s="352"/>
      <c r="FW39" s="352"/>
      <c r="FX39" s="352"/>
      <c r="FY39" s="352"/>
      <c r="FZ39" s="352"/>
      <c r="GA39" s="352"/>
      <c r="GB39" s="352"/>
      <c r="GC39" s="352"/>
      <c r="GD39" s="352"/>
      <c r="GE39" s="352"/>
      <c r="GF39" s="352"/>
      <c r="GG39" s="352"/>
      <c r="GH39" s="352"/>
      <c r="GI39" s="352"/>
      <c r="GJ39" s="352"/>
      <c r="GK39" s="352"/>
      <c r="GL39" s="352"/>
      <c r="GM39" s="352"/>
      <c r="GN39" s="352"/>
      <c r="GO39" s="352"/>
      <c r="GP39" s="352"/>
      <c r="GQ39" s="352"/>
      <c r="GR39" s="352"/>
      <c r="GS39" s="352"/>
      <c r="GT39" s="352"/>
      <c r="GU39" s="352"/>
      <c r="GV39" s="352"/>
      <c r="GW39" s="352"/>
      <c r="GX39" s="352"/>
      <c r="GY39" s="352"/>
      <c r="GZ39" s="352"/>
      <c r="HA39" s="352"/>
      <c r="HB39" s="352"/>
      <c r="HC39" s="352"/>
      <c r="HD39" s="352"/>
      <c r="HE39" s="352"/>
      <c r="HF39" s="352"/>
      <c r="HG39" s="352"/>
      <c r="HH39" s="352"/>
      <c r="HI39" s="352"/>
      <c r="HJ39" s="352"/>
      <c r="HK39" s="352"/>
      <c r="HL39" s="352"/>
      <c r="HM39" s="352"/>
      <c r="HN39" s="352"/>
      <c r="HO39" s="352"/>
      <c r="HP39" s="352"/>
      <c r="HQ39" s="352"/>
      <c r="HR39" s="352"/>
    </row>
    <row r="40" spans="1:226" ht="24.95" customHeight="1">
      <c r="A40" s="1265">
        <v>4</v>
      </c>
      <c r="B40" s="1271" t="str">
        <f>IF(B15="","",B15)</f>
        <v/>
      </c>
      <c r="C40" s="1267" t="str">
        <f>IF(D15="","",D15)</f>
        <v/>
      </c>
      <c r="D40" s="1268"/>
      <c r="E40" s="1268" t="str">
        <f>IF(E15="","",E15)</f>
        <v/>
      </c>
      <c r="F40" s="1268"/>
      <c r="G40" s="1326"/>
      <c r="H40" s="1269" t="str">
        <f>IF(F15="","",F15)</f>
        <v/>
      </c>
      <c r="I40" s="1270" t="str">
        <f>IF($C40="","",VLOOKUP($C15,'m masters žrebna lista'!$A$7:$R$38,10))</f>
        <v/>
      </c>
      <c r="J40" s="1270" t="str">
        <f>IF($C15="","",VLOOKUP($C15,'m masters žrebna lista'!$A$7:$R$38,17))</f>
        <v/>
      </c>
      <c r="K40" s="1163"/>
      <c r="L40" s="1740" t="s">
        <v>192</v>
      </c>
      <c r="M40" s="1740"/>
      <c r="N40" s="1274" t="str">
        <f>IF(K24="","",IF(K24=N27,K30,K24))</f>
        <v/>
      </c>
      <c r="O40" s="1275"/>
      <c r="P40" s="1276"/>
      <c r="Q40" s="1203"/>
      <c r="R40" s="352"/>
      <c r="S40" s="1108"/>
      <c r="T40" s="1108"/>
      <c r="U40" s="1107"/>
      <c r="V40" s="1100"/>
      <c r="W40" s="352"/>
      <c r="X40" s="33"/>
      <c r="Y40" s="33"/>
      <c r="Z40" s="1453"/>
      <c r="AA40" s="1453"/>
      <c r="AB40" s="1453"/>
      <c r="AC40" s="1453"/>
      <c r="AD40" s="1453"/>
      <c r="AE40" s="1453"/>
      <c r="AF40" s="1453"/>
      <c r="AG40" s="1453"/>
      <c r="AH40" s="1453"/>
      <c r="AI40" s="1453"/>
      <c r="AJ40" s="1453"/>
      <c r="AK40" s="1453"/>
      <c r="AL40" s="1453"/>
      <c r="AM40" s="1453"/>
      <c r="AN40" s="1467"/>
      <c r="AO40" s="352"/>
      <c r="AP40" s="352"/>
      <c r="AQ40" s="352"/>
      <c r="AR40" s="352"/>
      <c r="AS40" s="352"/>
      <c r="AT40" s="352"/>
      <c r="AU40" s="352"/>
      <c r="AV40" s="352"/>
      <c r="AW40" s="352"/>
      <c r="AX40" s="352"/>
      <c r="AY40" s="352"/>
      <c r="AZ40" s="352"/>
      <c r="BA40" s="352"/>
      <c r="BB40" s="352"/>
      <c r="BC40" s="352"/>
      <c r="BD40" s="352"/>
      <c r="BE40" s="352"/>
      <c r="BF40" s="352"/>
      <c r="BG40" s="352"/>
      <c r="BH40" s="352"/>
      <c r="BI40" s="352"/>
      <c r="BJ40" s="352"/>
      <c r="BK40" s="352"/>
      <c r="BL40" s="352"/>
      <c r="BM40" s="352"/>
      <c r="BN40" s="352"/>
      <c r="BO40" s="352"/>
      <c r="BP40" s="352"/>
      <c r="BQ40" s="352"/>
      <c r="BR40" s="352"/>
      <c r="BS40" s="352"/>
      <c r="BT40" s="352"/>
      <c r="BU40" s="352"/>
      <c r="BV40" s="352"/>
      <c r="BW40" s="352"/>
      <c r="BX40" s="352"/>
      <c r="BY40" s="352"/>
      <c r="BZ40" s="352"/>
      <c r="CA40" s="352"/>
      <c r="CB40" s="352"/>
      <c r="CC40" s="352"/>
      <c r="CD40" s="352"/>
      <c r="CE40" s="352"/>
      <c r="CF40" s="352"/>
      <c r="CG40" s="352"/>
      <c r="CH40" s="352"/>
      <c r="CI40" s="352"/>
      <c r="CJ40" s="352"/>
      <c r="CK40" s="352"/>
      <c r="CL40" s="352"/>
      <c r="CM40" s="352"/>
      <c r="CN40" s="352"/>
      <c r="CO40" s="352"/>
      <c r="CP40" s="352"/>
      <c r="CQ40" s="352"/>
      <c r="CR40" s="352"/>
      <c r="CS40" s="352"/>
      <c r="CT40" s="352"/>
      <c r="CU40" s="352"/>
      <c r="CV40" s="352"/>
      <c r="CW40" s="352"/>
      <c r="CX40" s="352"/>
      <c r="CY40" s="352"/>
      <c r="CZ40" s="352"/>
      <c r="DA40" s="352"/>
      <c r="DB40" s="352"/>
      <c r="DC40" s="352"/>
      <c r="DD40" s="352"/>
      <c r="DE40" s="352"/>
      <c r="DF40" s="352"/>
      <c r="DG40" s="352"/>
      <c r="DH40" s="352"/>
      <c r="DI40" s="352"/>
      <c r="DJ40" s="352"/>
      <c r="DK40" s="352"/>
      <c r="DL40" s="352"/>
      <c r="DM40" s="352"/>
      <c r="DN40" s="352"/>
      <c r="DO40" s="352"/>
      <c r="DP40" s="352"/>
      <c r="DQ40" s="352"/>
      <c r="DR40" s="352"/>
      <c r="DS40" s="352"/>
      <c r="DT40" s="352"/>
      <c r="DU40" s="352"/>
      <c r="DV40" s="352"/>
      <c r="DW40" s="352"/>
      <c r="DX40" s="352"/>
      <c r="DY40" s="352"/>
      <c r="DZ40" s="352"/>
      <c r="EA40" s="352"/>
      <c r="EB40" s="352"/>
      <c r="EC40" s="352"/>
      <c r="ED40" s="352"/>
      <c r="EE40" s="352"/>
      <c r="EF40" s="352"/>
      <c r="EG40" s="352"/>
      <c r="EH40" s="352"/>
      <c r="EI40" s="352"/>
      <c r="EJ40" s="352"/>
      <c r="EK40" s="352"/>
      <c r="EL40" s="352"/>
      <c r="EM40" s="352"/>
      <c r="EN40" s="352"/>
      <c r="EO40" s="352"/>
      <c r="EP40" s="352"/>
      <c r="EQ40" s="352"/>
      <c r="ER40" s="352"/>
      <c r="ES40" s="352"/>
      <c r="ET40" s="352"/>
      <c r="EU40" s="352"/>
      <c r="EV40" s="352"/>
      <c r="EW40" s="352"/>
      <c r="EX40" s="352"/>
      <c r="EY40" s="352"/>
      <c r="EZ40" s="352"/>
      <c r="FA40" s="352"/>
      <c r="FB40" s="352"/>
      <c r="FC40" s="352"/>
      <c r="FD40" s="352"/>
      <c r="FE40" s="352"/>
      <c r="FF40" s="352"/>
      <c r="FG40" s="352"/>
      <c r="FH40" s="352"/>
      <c r="FI40" s="352"/>
      <c r="FJ40" s="352"/>
      <c r="FK40" s="352"/>
      <c r="FL40" s="352"/>
      <c r="FM40" s="352"/>
      <c r="FN40" s="352"/>
      <c r="FO40" s="352"/>
      <c r="FP40" s="352"/>
      <c r="FQ40" s="352"/>
      <c r="FR40" s="352"/>
      <c r="FS40" s="352"/>
      <c r="FT40" s="352"/>
      <c r="FU40" s="352"/>
      <c r="FV40" s="352"/>
      <c r="FW40" s="352"/>
      <c r="FX40" s="352"/>
      <c r="FY40" s="352"/>
      <c r="FZ40" s="352"/>
      <c r="GA40" s="352"/>
      <c r="GB40" s="352"/>
      <c r="GC40" s="352"/>
      <c r="GD40" s="352"/>
      <c r="GE40" s="352"/>
      <c r="GF40" s="352"/>
      <c r="GG40" s="352"/>
      <c r="GH40" s="352"/>
      <c r="GI40" s="352"/>
      <c r="GJ40" s="352"/>
      <c r="GK40" s="352"/>
      <c r="GL40" s="352"/>
      <c r="GM40" s="352"/>
      <c r="GN40" s="352"/>
      <c r="GO40" s="352"/>
      <c r="GP40" s="352"/>
      <c r="GQ40" s="352"/>
      <c r="GR40" s="352"/>
      <c r="GS40" s="352"/>
      <c r="GT40" s="352"/>
      <c r="GU40" s="352"/>
      <c r="GV40" s="352"/>
      <c r="GW40" s="352"/>
      <c r="GX40" s="352"/>
      <c r="GY40" s="352"/>
      <c r="GZ40" s="352"/>
      <c r="HA40" s="352"/>
      <c r="HB40" s="352"/>
      <c r="HC40" s="352"/>
      <c r="HD40" s="352"/>
      <c r="HE40" s="352"/>
      <c r="HF40" s="352"/>
      <c r="HG40" s="352"/>
      <c r="HH40" s="352"/>
      <c r="HI40" s="352"/>
      <c r="HJ40" s="352"/>
      <c r="HK40" s="352"/>
      <c r="HL40" s="352"/>
      <c r="HM40" s="352"/>
      <c r="HN40" s="352"/>
      <c r="HO40" s="352"/>
      <c r="HP40" s="352"/>
      <c r="HQ40" s="352"/>
      <c r="HR40" s="352"/>
    </row>
    <row r="41" spans="1:226" ht="24.95" customHeight="1">
      <c r="A41" s="1265">
        <v>5</v>
      </c>
      <c r="B41" s="1271" t="str">
        <f>IF(B17="","",B17)</f>
        <v/>
      </c>
      <c r="C41" s="1267" t="str">
        <f>IF(D17="","",D17)</f>
        <v/>
      </c>
      <c r="D41" s="1268"/>
      <c r="E41" s="1268" t="str">
        <f>IF(E17="","",E17)</f>
        <v/>
      </c>
      <c r="F41" s="1268"/>
      <c r="G41" s="1326"/>
      <c r="H41" s="1269" t="str">
        <f>IF(F17="","",F17)</f>
        <v/>
      </c>
      <c r="I41" s="1270" t="str">
        <f>IF($C41="","",VLOOKUP($C17,'m masters žrebna lista'!$A$7:$R$38,10))</f>
        <v/>
      </c>
      <c r="J41" s="1270" t="str">
        <f>IF($C17="","",VLOOKUP($C17,'m masters žrebna lista'!$A$7:$R$38,17))</f>
        <v/>
      </c>
      <c r="K41" s="1163"/>
      <c r="L41" s="1740" t="s">
        <v>195</v>
      </c>
      <c r="M41" s="1740"/>
      <c r="N41" s="1274" t="str">
        <f>IF(K10="","",IF(K10=H9,H12,H9))</f>
        <v/>
      </c>
      <c r="O41" s="1275"/>
      <c r="P41" s="1276"/>
      <c r="Q41" s="1203"/>
      <c r="R41" s="352"/>
      <c r="S41" s="1108"/>
      <c r="T41" s="1108"/>
      <c r="U41" s="1107"/>
      <c r="V41" s="1100"/>
      <c r="W41" s="352"/>
      <c r="X41" s="33"/>
      <c r="Y41" s="33"/>
      <c r="Z41" s="1457"/>
      <c r="AA41" s="1457"/>
      <c r="AB41" s="1457"/>
      <c r="AC41" s="1458">
        <f t="shared" ref="AC41:AH41" si="5">COUNTIF(AC28:AC39,"&gt;0")</f>
        <v>0</v>
      </c>
      <c r="AD41" s="1458">
        <f t="shared" si="5"/>
        <v>0</v>
      </c>
      <c r="AE41" s="1458">
        <f t="shared" si="5"/>
        <v>0</v>
      </c>
      <c r="AF41" s="1458">
        <f t="shared" si="5"/>
        <v>0</v>
      </c>
      <c r="AG41" s="1458">
        <f t="shared" si="5"/>
        <v>0</v>
      </c>
      <c r="AH41" s="1458">
        <f t="shared" si="5"/>
        <v>0</v>
      </c>
      <c r="AI41" s="1453"/>
      <c r="AJ41" s="1456"/>
      <c r="AK41" s="1453"/>
      <c r="AL41" s="1453"/>
      <c r="AM41" s="1458">
        <f>COUNTIF(AM28:AM39,"&gt;0")</f>
        <v>0</v>
      </c>
      <c r="AN41" s="1467"/>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c r="BW41" s="352"/>
      <c r="BX41" s="352"/>
      <c r="BY41" s="352"/>
      <c r="BZ41" s="352"/>
      <c r="CA41" s="352"/>
      <c r="CB41" s="352"/>
      <c r="CC41" s="352"/>
      <c r="CD41" s="352"/>
      <c r="CE41" s="352"/>
      <c r="CF41" s="352"/>
      <c r="CG41" s="352"/>
      <c r="CH41" s="352"/>
      <c r="CI41" s="352"/>
      <c r="CJ41" s="352"/>
      <c r="CK41" s="352"/>
      <c r="CL41" s="352"/>
      <c r="CM41" s="352"/>
      <c r="CN41" s="352"/>
      <c r="CO41" s="352"/>
      <c r="CP41" s="352"/>
      <c r="CQ41" s="352"/>
      <c r="CR41" s="352"/>
      <c r="CS41" s="352"/>
      <c r="CT41" s="352"/>
      <c r="CU41" s="352"/>
      <c r="CV41" s="352"/>
      <c r="CW41" s="352"/>
      <c r="CX41" s="352"/>
      <c r="CY41" s="352"/>
      <c r="CZ41" s="352"/>
      <c r="DA41" s="352"/>
      <c r="DB41" s="352"/>
      <c r="DC41" s="352"/>
      <c r="DD41" s="352"/>
      <c r="DE41" s="352"/>
      <c r="DF41" s="352"/>
      <c r="DG41" s="352"/>
      <c r="DH41" s="352"/>
      <c r="DI41" s="352"/>
      <c r="DJ41" s="352"/>
      <c r="DK41" s="352"/>
      <c r="DL41" s="352"/>
      <c r="DM41" s="352"/>
      <c r="DN41" s="352"/>
      <c r="DO41" s="352"/>
      <c r="DP41" s="352"/>
      <c r="DQ41" s="352"/>
      <c r="DR41" s="352"/>
      <c r="DS41" s="352"/>
      <c r="DT41" s="352"/>
      <c r="DU41" s="352"/>
      <c r="DV41" s="352"/>
      <c r="DW41" s="352"/>
      <c r="DX41" s="352"/>
      <c r="DY41" s="352"/>
      <c r="DZ41" s="352"/>
      <c r="EA41" s="352"/>
      <c r="EB41" s="352"/>
      <c r="EC41" s="352"/>
      <c r="ED41" s="352"/>
      <c r="EE41" s="352"/>
      <c r="EF41" s="352"/>
      <c r="EG41" s="352"/>
      <c r="EH41" s="352"/>
      <c r="EI41" s="352"/>
      <c r="EJ41" s="352"/>
      <c r="EK41" s="352"/>
      <c r="EL41" s="352"/>
      <c r="EM41" s="352"/>
      <c r="EN41" s="352"/>
      <c r="EO41" s="352"/>
      <c r="EP41" s="352"/>
      <c r="EQ41" s="352"/>
      <c r="ER41" s="352"/>
      <c r="ES41" s="352"/>
      <c r="ET41" s="352"/>
      <c r="EU41" s="352"/>
      <c r="EV41" s="352"/>
      <c r="EW41" s="352"/>
      <c r="EX41" s="352"/>
      <c r="EY41" s="352"/>
      <c r="EZ41" s="352"/>
      <c r="FA41" s="352"/>
      <c r="FB41" s="352"/>
      <c r="FC41" s="352"/>
      <c r="FD41" s="352"/>
      <c r="FE41" s="352"/>
      <c r="FF41" s="352"/>
      <c r="FG41" s="352"/>
      <c r="FH41" s="352"/>
      <c r="FI41" s="352"/>
      <c r="FJ41" s="352"/>
      <c r="FK41" s="352"/>
      <c r="FL41" s="352"/>
      <c r="FM41" s="352"/>
      <c r="FN41" s="352"/>
      <c r="FO41" s="352"/>
      <c r="FP41" s="352"/>
      <c r="FQ41" s="352"/>
      <c r="FR41" s="352"/>
      <c r="FS41" s="352"/>
      <c r="FT41" s="352"/>
      <c r="FU41" s="352"/>
      <c r="FV41" s="352"/>
      <c r="FW41" s="352"/>
      <c r="FX41" s="352"/>
      <c r="FY41" s="352"/>
      <c r="FZ41" s="352"/>
      <c r="GA41" s="352"/>
      <c r="GB41" s="352"/>
      <c r="GC41" s="352"/>
      <c r="GD41" s="352"/>
      <c r="GE41" s="352"/>
      <c r="GF41" s="352"/>
      <c r="GG41" s="352"/>
      <c r="GH41" s="352"/>
      <c r="GI41" s="352"/>
      <c r="GJ41" s="352"/>
      <c r="GK41" s="352"/>
      <c r="GL41" s="352"/>
      <c r="GM41" s="352"/>
      <c r="GN41" s="352"/>
      <c r="GO41" s="352"/>
      <c r="GP41" s="352"/>
      <c r="GQ41" s="352"/>
      <c r="GR41" s="352"/>
      <c r="GS41" s="352"/>
      <c r="GT41" s="352"/>
      <c r="GU41" s="352"/>
      <c r="GV41" s="352"/>
      <c r="GW41" s="352"/>
      <c r="GX41" s="352"/>
      <c r="GY41" s="352"/>
      <c r="GZ41" s="352"/>
      <c r="HA41" s="352"/>
      <c r="HB41" s="352"/>
      <c r="HC41" s="352"/>
      <c r="HD41" s="352"/>
      <c r="HE41" s="352"/>
      <c r="HF41" s="352"/>
      <c r="HG41" s="352"/>
      <c r="HH41" s="352"/>
      <c r="HI41" s="352"/>
      <c r="HJ41" s="352"/>
      <c r="HK41" s="352"/>
      <c r="HL41" s="352"/>
      <c r="HM41" s="352"/>
      <c r="HN41" s="352"/>
      <c r="HO41" s="352"/>
      <c r="HP41" s="352"/>
      <c r="HQ41" s="352"/>
      <c r="HR41" s="352"/>
    </row>
    <row r="42" spans="1:226" ht="24.95" customHeight="1">
      <c r="A42" s="1265">
        <v>6</v>
      </c>
      <c r="B42" s="1271" t="str">
        <f>IF(B19="","",B19)</f>
        <v/>
      </c>
      <c r="C42" s="1267" t="str">
        <f>IF(D19="","",D19)</f>
        <v/>
      </c>
      <c r="D42" s="1268"/>
      <c r="E42" s="1268" t="str">
        <f>IF(E19="","",E19)</f>
        <v/>
      </c>
      <c r="F42" s="1268"/>
      <c r="G42" s="1326"/>
      <c r="H42" s="1269" t="str">
        <f>IF(F19="","",F19)</f>
        <v/>
      </c>
      <c r="I42" s="1270" t="str">
        <f>IF($C42="","",VLOOKUP($C19,'m masters žrebna lista'!$A$7:$R$38,10))</f>
        <v/>
      </c>
      <c r="J42" s="1270" t="str">
        <f>IF($C19="","",VLOOKUP($C19,'m masters žrebna lista'!$A$7:$R$38,17))</f>
        <v/>
      </c>
      <c r="K42" s="1163"/>
      <c r="L42" s="1740" t="s">
        <v>195</v>
      </c>
      <c r="M42" s="1740"/>
      <c r="N42" s="1274" t="str">
        <f>IF(K16="","",IF(K16=H18,H15,H18))</f>
        <v/>
      </c>
      <c r="O42" s="1275"/>
      <c r="P42" s="1276"/>
      <c r="Q42" s="1203"/>
      <c r="R42" s="352"/>
      <c r="S42" s="1108"/>
      <c r="T42" s="1108"/>
      <c r="U42" s="1107"/>
      <c r="V42" s="1100"/>
      <c r="W42" s="352"/>
      <c r="X42" s="33"/>
      <c r="Y42" s="33"/>
      <c r="Z42" s="1298"/>
      <c r="AA42" s="1298"/>
      <c r="AB42" s="1307"/>
      <c r="AC42" s="1299"/>
      <c r="AD42" s="1299"/>
      <c r="AE42" s="1299"/>
      <c r="AF42" s="1299"/>
      <c r="AG42" s="1299"/>
      <c r="AH42" s="1299"/>
      <c r="AI42" s="1300"/>
      <c r="AJ42" s="1298"/>
      <c r="AK42" s="1298"/>
      <c r="AL42" s="1298"/>
      <c r="AM42" s="1298"/>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52"/>
      <c r="CP42" s="352"/>
      <c r="CQ42" s="352"/>
      <c r="CR42" s="352"/>
      <c r="CS42" s="352"/>
      <c r="CT42" s="352"/>
      <c r="CU42" s="352"/>
      <c r="CV42" s="352"/>
      <c r="CW42" s="352"/>
      <c r="CX42" s="352"/>
      <c r="CY42" s="352"/>
      <c r="CZ42" s="352"/>
      <c r="DA42" s="352"/>
      <c r="DB42" s="352"/>
      <c r="DC42" s="352"/>
      <c r="DD42" s="352"/>
      <c r="DE42" s="352"/>
      <c r="DF42" s="352"/>
      <c r="DG42" s="352"/>
      <c r="DH42" s="352"/>
      <c r="DI42" s="352"/>
      <c r="DJ42" s="352"/>
      <c r="DK42" s="352"/>
      <c r="DL42" s="352"/>
      <c r="DM42" s="352"/>
      <c r="DN42" s="352"/>
      <c r="DO42" s="352"/>
      <c r="DP42" s="352"/>
      <c r="DQ42" s="352"/>
      <c r="DR42" s="352"/>
      <c r="DS42" s="352"/>
      <c r="DT42" s="352"/>
      <c r="DU42" s="352"/>
      <c r="DV42" s="352"/>
      <c r="DW42" s="352"/>
      <c r="DX42" s="352"/>
      <c r="DY42" s="352"/>
      <c r="DZ42" s="352"/>
      <c r="EA42" s="352"/>
      <c r="EB42" s="352"/>
      <c r="EC42" s="352"/>
      <c r="ED42" s="352"/>
      <c r="EE42" s="352"/>
      <c r="EF42" s="352"/>
      <c r="EG42" s="352"/>
      <c r="EH42" s="352"/>
      <c r="EI42" s="352"/>
      <c r="EJ42" s="352"/>
      <c r="EK42" s="352"/>
      <c r="EL42" s="352"/>
      <c r="EM42" s="352"/>
      <c r="EN42" s="352"/>
      <c r="EO42" s="352"/>
      <c r="EP42" s="352"/>
      <c r="EQ42" s="352"/>
      <c r="ER42" s="352"/>
      <c r="ES42" s="352"/>
      <c r="ET42" s="352"/>
      <c r="EU42" s="352"/>
      <c r="EV42" s="352"/>
      <c r="EW42" s="352"/>
      <c r="EX42" s="352"/>
      <c r="EY42" s="352"/>
      <c r="EZ42" s="352"/>
      <c r="FA42" s="352"/>
      <c r="FB42" s="352"/>
      <c r="FC42" s="352"/>
      <c r="FD42" s="352"/>
      <c r="FE42" s="352"/>
      <c r="FF42" s="352"/>
      <c r="FG42" s="352"/>
      <c r="FH42" s="352"/>
      <c r="FI42" s="352"/>
      <c r="FJ42" s="352"/>
      <c r="FK42" s="352"/>
      <c r="FL42" s="352"/>
      <c r="FM42" s="352"/>
      <c r="FN42" s="352"/>
      <c r="FO42" s="352"/>
      <c r="FP42" s="352"/>
      <c r="FQ42" s="352"/>
      <c r="FR42" s="352"/>
      <c r="FS42" s="352"/>
      <c r="FT42" s="352"/>
      <c r="FU42" s="352"/>
      <c r="FV42" s="352"/>
      <c r="FW42" s="352"/>
      <c r="FX42" s="352"/>
      <c r="FY42" s="352"/>
      <c r="FZ42" s="352"/>
      <c r="GA42" s="352"/>
      <c r="GB42" s="352"/>
      <c r="GC42" s="352"/>
      <c r="GD42" s="352"/>
      <c r="GE42" s="352"/>
      <c r="GF42" s="352"/>
      <c r="GG42" s="352"/>
      <c r="GH42" s="352"/>
      <c r="GI42" s="352"/>
      <c r="GJ42" s="352"/>
      <c r="GK42" s="352"/>
      <c r="GL42" s="352"/>
      <c r="GM42" s="352"/>
      <c r="GN42" s="352"/>
      <c r="GO42" s="352"/>
      <c r="GP42" s="352"/>
      <c r="GQ42" s="352"/>
      <c r="GR42" s="352"/>
      <c r="GS42" s="352"/>
      <c r="GT42" s="352"/>
      <c r="GU42" s="352"/>
      <c r="GV42" s="352"/>
      <c r="GW42" s="352"/>
      <c r="GX42" s="352"/>
      <c r="GY42" s="352"/>
      <c r="GZ42" s="352"/>
      <c r="HA42" s="352"/>
      <c r="HB42" s="352"/>
      <c r="HC42" s="352"/>
      <c r="HD42" s="352"/>
      <c r="HE42" s="352"/>
      <c r="HF42" s="352"/>
      <c r="HG42" s="352"/>
      <c r="HH42" s="352"/>
      <c r="HI42" s="352"/>
      <c r="HJ42" s="352"/>
      <c r="HK42" s="352"/>
      <c r="HL42" s="352"/>
      <c r="HM42" s="352"/>
      <c r="HN42" s="352"/>
      <c r="HO42" s="352"/>
      <c r="HP42" s="352"/>
      <c r="HQ42" s="352"/>
      <c r="HR42" s="352"/>
    </row>
    <row r="43" spans="1:226" ht="24.95" customHeight="1">
      <c r="A43" s="1265">
        <v>7</v>
      </c>
      <c r="B43" s="1271" t="str">
        <f>IF(B21="","",B21)</f>
        <v/>
      </c>
      <c r="C43" s="1267" t="str">
        <f>IF(D21="","",D21)</f>
        <v/>
      </c>
      <c r="D43" s="1268"/>
      <c r="E43" s="1268" t="str">
        <f>IF(E21="","",E21)</f>
        <v/>
      </c>
      <c r="F43" s="1268"/>
      <c r="G43" s="1326"/>
      <c r="H43" s="1269" t="str">
        <f>IF(F21="","",F21)</f>
        <v/>
      </c>
      <c r="I43" s="1270" t="str">
        <f>IF($C43="","",VLOOKUP($C21,'m masters žrebna lista'!$A$7:$R$38,10))</f>
        <v/>
      </c>
      <c r="J43" s="1270" t="str">
        <f>IF($C21="","",VLOOKUP($C21,'m masters žrebna lista'!$A$7:$R$38,17))</f>
        <v/>
      </c>
      <c r="K43" s="1163"/>
      <c r="L43" s="1740" t="s">
        <v>195</v>
      </c>
      <c r="M43" s="1740"/>
      <c r="N43" s="1274" t="str">
        <f>IF(K24="","",IF(K24=H22,H25,H22))</f>
        <v/>
      </c>
      <c r="O43" s="1275"/>
      <c r="P43" s="1276"/>
      <c r="Q43" s="1203"/>
      <c r="R43" s="352"/>
      <c r="S43" s="1108"/>
      <c r="T43" s="1108"/>
      <c r="U43" s="1340"/>
      <c r="V43" s="352"/>
      <c r="W43" s="352"/>
      <c r="X43" s="33"/>
      <c r="Y43" s="33"/>
      <c r="Z43" s="1298"/>
      <c r="AA43" s="1298"/>
      <c r="AB43" s="1298"/>
      <c r="AC43" s="1299"/>
      <c r="AD43" s="1299"/>
      <c r="AE43" s="1299"/>
      <c r="AF43" s="1299"/>
      <c r="AG43" s="1299"/>
      <c r="AH43" s="1302"/>
      <c r="AI43" s="1300"/>
      <c r="AJ43" s="1298"/>
      <c r="AK43" s="1298"/>
      <c r="AL43" s="1298"/>
      <c r="AM43" s="1301"/>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2"/>
      <c r="BJ43" s="352"/>
      <c r="BK43" s="352"/>
      <c r="BL43" s="352"/>
      <c r="BM43" s="352"/>
      <c r="BN43" s="352"/>
      <c r="BO43" s="352"/>
      <c r="BP43" s="352"/>
      <c r="BQ43" s="352"/>
      <c r="BR43" s="352"/>
      <c r="BS43" s="352"/>
      <c r="BT43" s="352"/>
      <c r="BU43" s="352"/>
      <c r="BV43" s="352"/>
      <c r="BW43" s="352"/>
      <c r="BX43" s="352"/>
      <c r="BY43" s="352"/>
      <c r="BZ43" s="352"/>
      <c r="CA43" s="352"/>
      <c r="CB43" s="352"/>
      <c r="CC43" s="352"/>
      <c r="CD43" s="352"/>
      <c r="CE43" s="352"/>
      <c r="CF43" s="352"/>
      <c r="CG43" s="352"/>
      <c r="CH43" s="352"/>
      <c r="CI43" s="352"/>
      <c r="CJ43" s="352"/>
      <c r="CK43" s="352"/>
      <c r="CL43" s="352"/>
      <c r="CM43" s="352"/>
      <c r="CN43" s="352"/>
      <c r="CO43" s="352"/>
      <c r="CP43" s="352"/>
      <c r="CQ43" s="352"/>
      <c r="CR43" s="352"/>
      <c r="CS43" s="352"/>
      <c r="CT43" s="352"/>
      <c r="CU43" s="352"/>
      <c r="CV43" s="352"/>
      <c r="CW43" s="352"/>
      <c r="CX43" s="352"/>
      <c r="CY43" s="352"/>
      <c r="CZ43" s="352"/>
      <c r="DA43" s="352"/>
      <c r="DB43" s="352"/>
      <c r="DC43" s="352"/>
      <c r="DD43" s="352"/>
      <c r="DE43" s="352"/>
      <c r="DF43" s="352"/>
      <c r="DG43" s="352"/>
      <c r="DH43" s="352"/>
      <c r="DI43" s="352"/>
      <c r="DJ43" s="352"/>
      <c r="DK43" s="352"/>
      <c r="DL43" s="352"/>
      <c r="DM43" s="352"/>
      <c r="DN43" s="352"/>
      <c r="DO43" s="352"/>
      <c r="DP43" s="352"/>
      <c r="DQ43" s="352"/>
      <c r="DR43" s="352"/>
      <c r="DS43" s="352"/>
      <c r="DT43" s="352"/>
      <c r="DU43" s="352"/>
      <c r="DV43" s="352"/>
      <c r="DW43" s="352"/>
      <c r="DX43" s="352"/>
      <c r="DY43" s="352"/>
      <c r="DZ43" s="352"/>
      <c r="EA43" s="352"/>
      <c r="EB43" s="352"/>
      <c r="EC43" s="352"/>
      <c r="ED43" s="352"/>
      <c r="EE43" s="352"/>
      <c r="EF43" s="352"/>
      <c r="EG43" s="352"/>
      <c r="EH43" s="352"/>
      <c r="EI43" s="352"/>
      <c r="EJ43" s="352"/>
      <c r="EK43" s="352"/>
      <c r="EL43" s="352"/>
      <c r="EM43" s="352"/>
      <c r="EN43" s="352"/>
      <c r="EO43" s="352"/>
      <c r="EP43" s="352"/>
      <c r="EQ43" s="352"/>
      <c r="ER43" s="352"/>
      <c r="ES43" s="352"/>
      <c r="ET43" s="352"/>
      <c r="EU43" s="352"/>
      <c r="EV43" s="352"/>
      <c r="EW43" s="352"/>
      <c r="EX43" s="352"/>
      <c r="EY43" s="352"/>
      <c r="EZ43" s="352"/>
      <c r="FA43" s="352"/>
      <c r="FB43" s="352"/>
      <c r="FC43" s="352"/>
      <c r="FD43" s="352"/>
      <c r="FE43" s="352"/>
      <c r="FF43" s="352"/>
      <c r="FG43" s="352"/>
      <c r="FH43" s="352"/>
      <c r="FI43" s="352"/>
      <c r="FJ43" s="352"/>
      <c r="FK43" s="352"/>
      <c r="FL43" s="352"/>
      <c r="FM43" s="352"/>
      <c r="FN43" s="352"/>
      <c r="FO43" s="352"/>
      <c r="FP43" s="352"/>
      <c r="FQ43" s="352"/>
      <c r="FR43" s="352"/>
      <c r="FS43" s="352"/>
      <c r="FT43" s="352"/>
      <c r="FU43" s="352"/>
      <c r="FV43" s="352"/>
      <c r="FW43" s="352"/>
      <c r="FX43" s="352"/>
      <c r="FY43" s="352"/>
      <c r="FZ43" s="352"/>
      <c r="GA43" s="352"/>
      <c r="GB43" s="352"/>
      <c r="GC43" s="352"/>
      <c r="GD43" s="352"/>
      <c r="GE43" s="352"/>
      <c r="GF43" s="352"/>
      <c r="GG43" s="352"/>
      <c r="GH43" s="352"/>
      <c r="GI43" s="352"/>
      <c r="GJ43" s="352"/>
      <c r="GK43" s="352"/>
      <c r="GL43" s="352"/>
      <c r="GM43" s="352"/>
      <c r="GN43" s="352"/>
      <c r="GO43" s="352"/>
      <c r="GP43" s="352"/>
      <c r="GQ43" s="352"/>
      <c r="GR43" s="352"/>
      <c r="GS43" s="352"/>
      <c r="GT43" s="352"/>
      <c r="GU43" s="352"/>
      <c r="GV43" s="352"/>
      <c r="GW43" s="352"/>
      <c r="GX43" s="352"/>
      <c r="GY43" s="352"/>
      <c r="GZ43" s="352"/>
      <c r="HA43" s="352"/>
      <c r="HB43" s="352"/>
      <c r="HC43" s="352"/>
      <c r="HD43" s="352"/>
      <c r="HE43" s="352"/>
      <c r="HF43" s="352"/>
      <c r="HG43" s="352"/>
      <c r="HH43" s="352"/>
      <c r="HI43" s="352"/>
      <c r="HJ43" s="352"/>
      <c r="HK43" s="352"/>
      <c r="HL43" s="352"/>
      <c r="HM43" s="352"/>
      <c r="HN43" s="352"/>
      <c r="HO43" s="352"/>
      <c r="HP43" s="352"/>
      <c r="HQ43" s="352"/>
      <c r="HR43" s="352"/>
    </row>
    <row r="44" spans="1:226" ht="24.95" customHeight="1">
      <c r="A44" s="1265">
        <v>8</v>
      </c>
      <c r="B44" s="1271" t="str">
        <f>IF(B23="","",B23)</f>
        <v/>
      </c>
      <c r="C44" s="1267" t="str">
        <f>IF(D23="","",D23)</f>
        <v/>
      </c>
      <c r="D44" s="1268"/>
      <c r="E44" s="1268" t="str">
        <f>IF(E23="","",E23)</f>
        <v/>
      </c>
      <c r="F44" s="1268"/>
      <c r="G44" s="1326"/>
      <c r="H44" s="1269" t="str">
        <f>IF(F23="","",F23)</f>
        <v/>
      </c>
      <c r="I44" s="1270" t="str">
        <f>IF($C44="","",VLOOKUP($C23,'m masters žrebna lista'!$A$7:$R$38,10))</f>
        <v/>
      </c>
      <c r="J44" s="1270" t="str">
        <f>IF($C23="","",VLOOKUP($C23,'m masters žrebna lista'!$A$7:$R$38,17))</f>
        <v/>
      </c>
      <c r="K44" s="1163"/>
      <c r="L44" s="1740" t="s">
        <v>195</v>
      </c>
      <c r="M44" s="1740"/>
      <c r="N44" s="1274" t="str">
        <f>IF(K30="","",IF(K30=H28,H31,H28))</f>
        <v/>
      </c>
      <c r="O44" s="1275"/>
      <c r="P44" s="1276"/>
      <c r="Q44" s="1203"/>
      <c r="R44" s="352"/>
      <c r="S44" s="1108"/>
      <c r="T44" s="1108"/>
      <c r="U44" s="1340"/>
      <c r="V44" s="352"/>
      <c r="W44" s="352"/>
      <c r="X44" s="33"/>
      <c r="Y44" s="33"/>
      <c r="Z44" s="1298"/>
      <c r="AA44" s="1298"/>
      <c r="AB44" s="1298"/>
      <c r="AC44" s="1299"/>
      <c r="AD44" s="1299"/>
      <c r="AE44" s="1299"/>
      <c r="AF44" s="1299"/>
      <c r="AG44" s="1299"/>
      <c r="AH44" s="1313"/>
      <c r="AI44" s="1300"/>
      <c r="AK44" s="1298"/>
      <c r="AL44" s="1298"/>
      <c r="AM44" s="1301"/>
      <c r="AN44" s="352"/>
      <c r="AO44" s="352"/>
      <c r="AP44" s="352"/>
      <c r="AQ44" s="352"/>
      <c r="AR44" s="352"/>
      <c r="AS44" s="352"/>
      <c r="AT44" s="352"/>
      <c r="AU44" s="352"/>
      <c r="AV44" s="352"/>
      <c r="AW44" s="352"/>
      <c r="AX44" s="352"/>
      <c r="AY44" s="352"/>
      <c r="AZ44" s="352"/>
      <c r="BA44" s="352"/>
      <c r="BB44" s="352"/>
      <c r="BC44" s="352"/>
      <c r="BD44" s="352"/>
      <c r="BE44" s="352"/>
      <c r="BF44" s="352"/>
      <c r="BG44" s="352"/>
      <c r="BH44" s="352"/>
      <c r="BI44" s="352"/>
      <c r="BJ44" s="352"/>
      <c r="BK44" s="352"/>
      <c r="BL44" s="352"/>
      <c r="BM44" s="352"/>
      <c r="BN44" s="352"/>
      <c r="BO44" s="352"/>
      <c r="BP44" s="352"/>
      <c r="BQ44" s="352"/>
      <c r="BR44" s="352"/>
      <c r="BS44" s="352"/>
      <c r="BT44" s="352"/>
      <c r="BU44" s="352"/>
      <c r="BV44" s="352"/>
      <c r="BW44" s="352"/>
      <c r="BX44" s="352"/>
      <c r="BY44" s="352"/>
      <c r="BZ44" s="352"/>
      <c r="CA44" s="352"/>
      <c r="CB44" s="352"/>
      <c r="CC44" s="352"/>
      <c r="CD44" s="352"/>
      <c r="CE44" s="352"/>
      <c r="CF44" s="352"/>
      <c r="CG44" s="352"/>
      <c r="CH44" s="352"/>
      <c r="CI44" s="352"/>
      <c r="CJ44" s="352"/>
      <c r="CK44" s="352"/>
      <c r="CL44" s="352"/>
      <c r="CM44" s="352"/>
      <c r="CN44" s="352"/>
      <c r="CO44" s="352"/>
      <c r="CP44" s="352"/>
      <c r="CQ44" s="352"/>
      <c r="CR44" s="352"/>
      <c r="CS44" s="352"/>
      <c r="CT44" s="352"/>
      <c r="CU44" s="352"/>
      <c r="CV44" s="352"/>
      <c r="CW44" s="352"/>
      <c r="CX44" s="352"/>
      <c r="CY44" s="352"/>
      <c r="CZ44" s="352"/>
      <c r="DA44" s="352"/>
      <c r="DB44" s="352"/>
      <c r="DC44" s="352"/>
      <c r="DD44" s="352"/>
      <c r="DE44" s="352"/>
      <c r="DF44" s="352"/>
      <c r="DG44" s="352"/>
      <c r="DH44" s="352"/>
      <c r="DI44" s="352"/>
      <c r="DJ44" s="352"/>
      <c r="DK44" s="352"/>
      <c r="DL44" s="352"/>
      <c r="DM44" s="352"/>
      <c r="DN44" s="352"/>
      <c r="DO44" s="352"/>
      <c r="DP44" s="352"/>
      <c r="DQ44" s="352"/>
      <c r="DR44" s="352"/>
      <c r="DS44" s="352"/>
      <c r="DT44" s="352"/>
      <c r="DU44" s="352"/>
      <c r="DV44" s="352"/>
      <c r="DW44" s="352"/>
      <c r="DX44" s="352"/>
      <c r="DY44" s="352"/>
      <c r="DZ44" s="352"/>
      <c r="EA44" s="352"/>
      <c r="EB44" s="352"/>
      <c r="EC44" s="352"/>
      <c r="ED44" s="352"/>
      <c r="EE44" s="352"/>
      <c r="EF44" s="352"/>
      <c r="EG44" s="352"/>
      <c r="EH44" s="352"/>
      <c r="EI44" s="352"/>
      <c r="EJ44" s="352"/>
      <c r="EK44" s="352"/>
      <c r="EL44" s="352"/>
      <c r="EM44" s="352"/>
      <c r="EN44" s="352"/>
      <c r="EO44" s="352"/>
      <c r="EP44" s="352"/>
      <c r="EQ44" s="352"/>
      <c r="ER44" s="352"/>
      <c r="ES44" s="352"/>
      <c r="ET44" s="352"/>
      <c r="EU44" s="352"/>
      <c r="EV44" s="352"/>
      <c r="EW44" s="352"/>
      <c r="EX44" s="352"/>
      <c r="EY44" s="352"/>
      <c r="EZ44" s="352"/>
      <c r="FA44" s="352"/>
      <c r="FB44" s="352"/>
      <c r="FC44" s="352"/>
      <c r="FD44" s="352"/>
      <c r="FE44" s="352"/>
      <c r="FF44" s="352"/>
      <c r="FG44" s="352"/>
      <c r="FH44" s="352"/>
      <c r="FI44" s="352"/>
      <c r="FJ44" s="352"/>
      <c r="FK44" s="352"/>
      <c r="FL44" s="352"/>
      <c r="FM44" s="352"/>
      <c r="FN44" s="352"/>
      <c r="FO44" s="352"/>
      <c r="FP44" s="352"/>
      <c r="FQ44" s="352"/>
      <c r="FR44" s="352"/>
      <c r="FS44" s="352"/>
      <c r="FT44" s="352"/>
      <c r="FU44" s="352"/>
      <c r="FV44" s="352"/>
      <c r="FW44" s="352"/>
      <c r="FX44" s="352"/>
      <c r="FY44" s="352"/>
      <c r="FZ44" s="352"/>
      <c r="GA44" s="352"/>
      <c r="GB44" s="352"/>
      <c r="GC44" s="352"/>
      <c r="GD44" s="352"/>
      <c r="GE44" s="352"/>
      <c r="GF44" s="352"/>
      <c r="GG44" s="352"/>
      <c r="GH44" s="352"/>
      <c r="GI44" s="352"/>
      <c r="GJ44" s="352"/>
      <c r="GK44" s="352"/>
      <c r="GL44" s="352"/>
      <c r="GM44" s="352"/>
      <c r="GN44" s="352"/>
      <c r="GO44" s="352"/>
      <c r="GP44" s="352"/>
      <c r="GQ44" s="352"/>
      <c r="GR44" s="352"/>
      <c r="GS44" s="352"/>
      <c r="GT44" s="352"/>
      <c r="GU44" s="352"/>
      <c r="GV44" s="352"/>
      <c r="GW44" s="352"/>
      <c r="GX44" s="352"/>
      <c r="GY44" s="352"/>
      <c r="GZ44" s="352"/>
      <c r="HA44" s="352"/>
      <c r="HB44" s="352"/>
      <c r="HC44" s="352"/>
      <c r="HD44" s="352"/>
      <c r="HE44" s="352"/>
      <c r="HF44" s="352"/>
      <c r="HG44" s="352"/>
      <c r="HH44" s="352"/>
      <c r="HI44" s="352"/>
      <c r="HJ44" s="352"/>
      <c r="HK44" s="352"/>
      <c r="HL44" s="352"/>
      <c r="HM44" s="352"/>
      <c r="HN44" s="352"/>
      <c r="HO44" s="352"/>
      <c r="HP44" s="352"/>
      <c r="HQ44" s="352"/>
      <c r="HR44" s="352"/>
    </row>
    <row r="45" spans="1:226" ht="24.95" customHeight="1">
      <c r="A45" s="1265">
        <v>9</v>
      </c>
      <c r="B45" s="1271" t="str">
        <f>IF(B25="","",B25)</f>
        <v/>
      </c>
      <c r="C45" s="1267" t="str">
        <f>IF(D25="","",D25)</f>
        <v/>
      </c>
      <c r="D45" s="1268"/>
      <c r="E45" s="1268" t="str">
        <f>IF(E25="","",E25)</f>
        <v/>
      </c>
      <c r="F45" s="1268"/>
      <c r="G45" s="1326"/>
      <c r="H45" s="1269" t="str">
        <f>IF(F25="","",F25)</f>
        <v/>
      </c>
      <c r="I45" s="1270" t="str">
        <f>IF($C45="","",VLOOKUP($C25,'m masters žrebna lista'!$A$7:$R$38,10))</f>
        <v/>
      </c>
      <c r="J45" s="1270" t="str">
        <f>IF($C25="","",VLOOKUP($C25,'m masters žrebna lista'!$A$7:$R$38,17))</f>
        <v/>
      </c>
      <c r="K45" s="1163"/>
      <c r="L45" s="1740" t="s">
        <v>196</v>
      </c>
      <c r="M45" s="1740"/>
      <c r="N45" s="1274" t="str">
        <f>IF(H12="","",IF(H12=D11,D13,D11))</f>
        <v/>
      </c>
      <c r="O45" s="1275"/>
      <c r="P45" s="1276"/>
      <c r="Q45" s="1203"/>
      <c r="R45" s="352"/>
      <c r="S45" s="1108"/>
      <c r="T45" s="1108"/>
      <c r="U45" s="1340"/>
      <c r="V45" s="352"/>
      <c r="W45" s="352"/>
      <c r="X45" s="33"/>
      <c r="Y45" s="33"/>
      <c r="Z45" s="1298"/>
      <c r="AA45" s="1318"/>
      <c r="AB45" s="1298"/>
      <c r="AC45" s="1319"/>
      <c r="AD45" s="1299"/>
      <c r="AE45" s="1320"/>
      <c r="AF45" s="1320"/>
      <c r="AG45" s="1319"/>
      <c r="AH45" s="1313"/>
      <c r="AI45" s="1300" t="str">
        <f>IF($C7="","",'m glavni 32'!$C$7)</f>
        <v/>
      </c>
      <c r="AJ45" s="1298"/>
      <c r="AK45" s="1298"/>
      <c r="AL45" s="1298"/>
      <c r="AM45" s="1313"/>
      <c r="AN45" s="352"/>
      <c r="AO45" s="352"/>
      <c r="AP45" s="352"/>
      <c r="AQ45" s="352"/>
      <c r="AR45" s="352"/>
      <c r="AS45" s="352"/>
      <c r="AT45" s="352"/>
      <c r="AU45" s="352"/>
      <c r="AV45" s="352"/>
      <c r="AW45" s="352"/>
      <c r="AX45" s="352"/>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W45" s="352"/>
      <c r="BX45" s="352"/>
      <c r="BY45" s="352"/>
      <c r="BZ45" s="352"/>
      <c r="CA45" s="352"/>
      <c r="CB45" s="352"/>
      <c r="CC45" s="352"/>
      <c r="CD45" s="352"/>
      <c r="CE45" s="352"/>
      <c r="CF45" s="352"/>
      <c r="CG45" s="352"/>
      <c r="CH45" s="352"/>
      <c r="CI45" s="352"/>
      <c r="CJ45" s="352"/>
      <c r="CK45" s="352"/>
      <c r="CL45" s="352"/>
      <c r="CM45" s="352"/>
      <c r="CN45" s="352"/>
      <c r="CO45" s="352"/>
      <c r="CP45" s="352"/>
      <c r="CQ45" s="352"/>
      <c r="CR45" s="352"/>
      <c r="CS45" s="352"/>
      <c r="CT45" s="352"/>
      <c r="CU45" s="352"/>
      <c r="CV45" s="352"/>
      <c r="CW45" s="352"/>
      <c r="CX45" s="352"/>
      <c r="CY45" s="352"/>
      <c r="CZ45" s="352"/>
      <c r="DA45" s="352"/>
      <c r="DB45" s="352"/>
      <c r="DC45" s="352"/>
      <c r="DD45" s="352"/>
      <c r="DE45" s="352"/>
      <c r="DF45" s="352"/>
      <c r="DG45" s="352"/>
      <c r="DH45" s="352"/>
      <c r="DI45" s="352"/>
      <c r="DJ45" s="352"/>
      <c r="DK45" s="352"/>
      <c r="DL45" s="352"/>
      <c r="DM45" s="352"/>
      <c r="DN45" s="352"/>
      <c r="DO45" s="352"/>
      <c r="DP45" s="352"/>
      <c r="DQ45" s="352"/>
      <c r="DR45" s="352"/>
      <c r="DS45" s="352"/>
      <c r="DT45" s="352"/>
      <c r="DU45" s="352"/>
      <c r="DV45" s="352"/>
      <c r="DW45" s="352"/>
      <c r="DX45" s="352"/>
      <c r="DY45" s="352"/>
      <c r="DZ45" s="352"/>
      <c r="EA45" s="352"/>
      <c r="EB45" s="352"/>
      <c r="EC45" s="352"/>
      <c r="ED45" s="352"/>
      <c r="EE45" s="352"/>
      <c r="EF45" s="352"/>
      <c r="EG45" s="352"/>
      <c r="EH45" s="352"/>
      <c r="EI45" s="352"/>
      <c r="EJ45" s="352"/>
      <c r="EK45" s="352"/>
      <c r="EL45" s="352"/>
      <c r="EM45" s="352"/>
      <c r="EN45" s="352"/>
      <c r="EO45" s="352"/>
      <c r="EP45" s="352"/>
      <c r="EQ45" s="352"/>
      <c r="ER45" s="352"/>
      <c r="ES45" s="352"/>
      <c r="ET45" s="352"/>
      <c r="EU45" s="352"/>
      <c r="EV45" s="352"/>
      <c r="EW45" s="352"/>
      <c r="EX45" s="352"/>
      <c r="EY45" s="352"/>
      <c r="EZ45" s="352"/>
      <c r="FA45" s="352"/>
      <c r="FB45" s="352"/>
      <c r="FC45" s="352"/>
      <c r="FD45" s="352"/>
      <c r="FE45" s="352"/>
      <c r="FF45" s="352"/>
      <c r="FG45" s="352"/>
      <c r="FH45" s="352"/>
      <c r="FI45" s="352"/>
      <c r="FJ45" s="352"/>
      <c r="FK45" s="352"/>
      <c r="FL45" s="352"/>
      <c r="FM45" s="352"/>
      <c r="FN45" s="352"/>
      <c r="FO45" s="352"/>
      <c r="FP45" s="352"/>
      <c r="FQ45" s="352"/>
      <c r="FR45" s="352"/>
      <c r="FS45" s="352"/>
      <c r="FT45" s="352"/>
      <c r="FU45" s="352"/>
      <c r="FV45" s="352"/>
      <c r="FW45" s="352"/>
      <c r="FX45" s="352"/>
      <c r="FY45" s="352"/>
      <c r="FZ45" s="352"/>
      <c r="GA45" s="352"/>
      <c r="GB45" s="352"/>
      <c r="GC45" s="352"/>
      <c r="GD45" s="352"/>
      <c r="GE45" s="352"/>
      <c r="GF45" s="352"/>
      <c r="GG45" s="352"/>
      <c r="GH45" s="352"/>
      <c r="GI45" s="352"/>
      <c r="GJ45" s="352"/>
      <c r="GK45" s="352"/>
      <c r="GL45" s="352"/>
      <c r="GM45" s="352"/>
      <c r="GN45" s="352"/>
      <c r="GO45" s="352"/>
      <c r="GP45" s="352"/>
      <c r="GQ45" s="352"/>
      <c r="GR45" s="352"/>
      <c r="GS45" s="352"/>
      <c r="GT45" s="352"/>
      <c r="GU45" s="352"/>
      <c r="GV45" s="352"/>
      <c r="GW45" s="352"/>
      <c r="GX45" s="352"/>
      <c r="GY45" s="352"/>
      <c r="GZ45" s="352"/>
      <c r="HA45" s="352"/>
      <c r="HB45" s="352"/>
      <c r="HC45" s="352"/>
      <c r="HD45" s="352"/>
      <c r="HE45" s="352"/>
      <c r="HF45" s="352"/>
      <c r="HG45" s="352"/>
      <c r="HH45" s="352"/>
      <c r="HI45" s="352"/>
      <c r="HJ45" s="352"/>
      <c r="HK45" s="352"/>
      <c r="HL45" s="352"/>
      <c r="HM45" s="352"/>
      <c r="HN45" s="352"/>
      <c r="HO45" s="352"/>
      <c r="HP45" s="352"/>
      <c r="HQ45" s="352"/>
      <c r="HR45" s="352"/>
    </row>
    <row r="46" spans="1:226" ht="24.95" customHeight="1">
      <c r="A46" s="1265">
        <v>10</v>
      </c>
      <c r="B46" s="1271" t="str">
        <f>IF(B27="","",B27)</f>
        <v/>
      </c>
      <c r="C46" s="1267" t="str">
        <f>IF(D27="","",D27)</f>
        <v/>
      </c>
      <c r="D46" s="1268"/>
      <c r="E46" s="1268" t="str">
        <f>IF(E27="","",E27)</f>
        <v/>
      </c>
      <c r="F46" s="1268"/>
      <c r="G46" s="1326"/>
      <c r="H46" s="1269" t="str">
        <f>IF(F27="","",F27)</f>
        <v/>
      </c>
      <c r="I46" s="1270" t="str">
        <f>IF($C46="","",VLOOKUP($C27,'m masters žrebna lista'!$A$7:$R$38,10))</f>
        <v/>
      </c>
      <c r="J46" s="1270" t="str">
        <f>IF($C27="","",VLOOKUP($C27,'m masters žrebna lista'!$A$7:$R$38,17))</f>
        <v/>
      </c>
      <c r="K46" s="1163"/>
      <c r="L46" s="1740" t="s">
        <v>196</v>
      </c>
      <c r="M46" s="1740"/>
      <c r="N46" s="1274" t="str">
        <f>IF(H18="","",IF(H18=D19,D17,D19))</f>
        <v/>
      </c>
      <c r="O46" s="1275"/>
      <c r="P46" s="1276"/>
      <c r="Q46" s="1203"/>
      <c r="R46" s="352"/>
      <c r="S46" s="1108"/>
      <c r="T46" s="1108"/>
      <c r="U46" s="1340"/>
      <c r="V46" s="352"/>
      <c r="W46" s="352"/>
      <c r="X46" s="33"/>
      <c r="Y46" s="33"/>
      <c r="Z46" s="1298"/>
      <c r="AA46" s="1298"/>
      <c r="AB46" s="1298"/>
      <c r="AC46" s="1299"/>
      <c r="AD46" s="1299"/>
      <c r="AE46" s="1299"/>
      <c r="AF46" s="1299"/>
      <c r="AG46" s="1299"/>
      <c r="AH46" s="1313"/>
      <c r="AI46" s="1300" t="str">
        <f>IF($C9="","",'m glavni 32'!$C$9)</f>
        <v/>
      </c>
      <c r="AJ46" s="1298"/>
      <c r="AK46" s="1298"/>
      <c r="AL46" s="1298"/>
      <c r="AM46" s="1313"/>
      <c r="AN46" s="352"/>
      <c r="AO46" s="352"/>
      <c r="AP46" s="352"/>
      <c r="AQ46" s="352"/>
      <c r="AR46" s="352"/>
      <c r="AS46" s="352"/>
      <c r="AT46" s="352"/>
      <c r="AU46" s="352"/>
      <c r="AV46" s="352"/>
      <c r="AW46" s="352"/>
      <c r="AX46" s="352"/>
      <c r="AY46" s="352"/>
      <c r="AZ46" s="352"/>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c r="BW46" s="352"/>
      <c r="BX46" s="352"/>
      <c r="BY46" s="352"/>
      <c r="BZ46" s="352"/>
      <c r="CA46" s="352"/>
      <c r="CB46" s="352"/>
      <c r="CC46" s="352"/>
      <c r="CD46" s="352"/>
      <c r="CE46" s="352"/>
      <c r="CF46" s="352"/>
      <c r="CG46" s="352"/>
      <c r="CH46" s="352"/>
      <c r="CI46" s="352"/>
      <c r="CJ46" s="352"/>
      <c r="CK46" s="352"/>
      <c r="CL46" s="352"/>
      <c r="CM46" s="352"/>
      <c r="CN46" s="352"/>
      <c r="CO46" s="352"/>
      <c r="CP46" s="352"/>
      <c r="CQ46" s="352"/>
      <c r="CR46" s="352"/>
      <c r="CS46" s="352"/>
      <c r="CT46" s="352"/>
      <c r="CU46" s="352"/>
      <c r="CV46" s="352"/>
      <c r="CW46" s="352"/>
      <c r="CX46" s="352"/>
      <c r="CY46" s="352"/>
      <c r="CZ46" s="352"/>
      <c r="DA46" s="352"/>
      <c r="DB46" s="352"/>
      <c r="DC46" s="352"/>
      <c r="DD46" s="352"/>
      <c r="DE46" s="352"/>
      <c r="DF46" s="352"/>
      <c r="DG46" s="352"/>
      <c r="DH46" s="352"/>
      <c r="DI46" s="352"/>
      <c r="DJ46" s="352"/>
      <c r="DK46" s="352"/>
      <c r="DL46" s="352"/>
      <c r="DM46" s="352"/>
      <c r="DN46" s="352"/>
      <c r="DO46" s="352"/>
      <c r="DP46" s="352"/>
      <c r="DQ46" s="352"/>
      <c r="DR46" s="352"/>
      <c r="DS46" s="352"/>
      <c r="DT46" s="352"/>
      <c r="DU46" s="352"/>
      <c r="DV46" s="352"/>
      <c r="DW46" s="352"/>
      <c r="DX46" s="352"/>
      <c r="DY46" s="352"/>
      <c r="DZ46" s="352"/>
      <c r="EA46" s="352"/>
      <c r="EB46" s="352"/>
      <c r="EC46" s="352"/>
      <c r="ED46" s="352"/>
      <c r="EE46" s="352"/>
      <c r="EF46" s="352"/>
      <c r="EG46" s="352"/>
      <c r="EH46" s="352"/>
      <c r="EI46" s="352"/>
      <c r="EJ46" s="352"/>
      <c r="EK46" s="352"/>
      <c r="EL46" s="352"/>
      <c r="EM46" s="352"/>
      <c r="EN46" s="352"/>
      <c r="EO46" s="352"/>
      <c r="EP46" s="352"/>
      <c r="EQ46" s="352"/>
      <c r="ER46" s="352"/>
      <c r="ES46" s="352"/>
      <c r="ET46" s="352"/>
      <c r="EU46" s="352"/>
      <c r="EV46" s="352"/>
      <c r="EW46" s="352"/>
      <c r="EX46" s="352"/>
      <c r="EY46" s="352"/>
      <c r="EZ46" s="352"/>
      <c r="FA46" s="352"/>
      <c r="FB46" s="352"/>
      <c r="FC46" s="352"/>
      <c r="FD46" s="352"/>
      <c r="FE46" s="352"/>
      <c r="FF46" s="352"/>
      <c r="FG46" s="352"/>
      <c r="FH46" s="352"/>
      <c r="FI46" s="352"/>
      <c r="FJ46" s="352"/>
      <c r="FK46" s="352"/>
      <c r="FL46" s="352"/>
      <c r="FM46" s="352"/>
      <c r="FN46" s="352"/>
      <c r="FO46" s="352"/>
      <c r="FP46" s="352"/>
      <c r="FQ46" s="352"/>
      <c r="FR46" s="352"/>
      <c r="FS46" s="352"/>
      <c r="FT46" s="352"/>
      <c r="FU46" s="352"/>
      <c r="FV46" s="352"/>
      <c r="FW46" s="352"/>
      <c r="FX46" s="352"/>
      <c r="FY46" s="352"/>
      <c r="FZ46" s="352"/>
      <c r="GA46" s="352"/>
      <c r="GB46" s="352"/>
      <c r="GC46" s="352"/>
      <c r="GD46" s="352"/>
      <c r="GE46" s="352"/>
      <c r="GF46" s="352"/>
      <c r="GG46" s="352"/>
      <c r="GH46" s="352"/>
      <c r="GI46" s="352"/>
      <c r="GJ46" s="352"/>
      <c r="GK46" s="352"/>
      <c r="GL46" s="352"/>
      <c r="GM46" s="352"/>
      <c r="GN46" s="352"/>
      <c r="GO46" s="352"/>
      <c r="GP46" s="352"/>
      <c r="GQ46" s="352"/>
      <c r="GR46" s="352"/>
      <c r="GS46" s="352"/>
      <c r="GT46" s="352"/>
      <c r="GU46" s="352"/>
      <c r="GV46" s="352"/>
      <c r="GW46" s="352"/>
      <c r="GX46" s="352"/>
      <c r="GY46" s="352"/>
      <c r="GZ46" s="352"/>
      <c r="HA46" s="352"/>
      <c r="HB46" s="352"/>
      <c r="HC46" s="352"/>
      <c r="HD46" s="352"/>
      <c r="HE46" s="352"/>
      <c r="HF46" s="352"/>
      <c r="HG46" s="352"/>
      <c r="HH46" s="352"/>
      <c r="HI46" s="352"/>
      <c r="HJ46" s="352"/>
      <c r="HK46" s="352"/>
      <c r="HL46" s="352"/>
      <c r="HM46" s="352"/>
      <c r="HN46" s="352"/>
      <c r="HO46" s="352"/>
      <c r="HP46" s="352"/>
      <c r="HQ46" s="352"/>
      <c r="HR46" s="352"/>
    </row>
    <row r="47" spans="1:226" ht="24.95" customHeight="1">
      <c r="A47" s="1265">
        <v>11</v>
      </c>
      <c r="B47" s="1271" t="str">
        <f>IF(B29="","",B29)</f>
        <v/>
      </c>
      <c r="C47" s="1267" t="str">
        <f>IF(D29="","",D29)</f>
        <v/>
      </c>
      <c r="D47" s="1268"/>
      <c r="E47" s="1268" t="str">
        <f>IF(E29="","",E29)</f>
        <v/>
      </c>
      <c r="F47" s="1268"/>
      <c r="G47" s="1326"/>
      <c r="H47" s="1269" t="str">
        <f>IF(F29="","",F29)</f>
        <v/>
      </c>
      <c r="I47" s="1270" t="str">
        <f>IF($C47="","",VLOOKUP($C29,'m masters žrebna lista'!$A$7:$R$38,10))</f>
        <v/>
      </c>
      <c r="J47" s="1270" t="str">
        <f>IF($C29="","",VLOOKUP($C29,'m masters žrebna lista'!$A$7:$R$38,17))</f>
        <v/>
      </c>
      <c r="K47" s="1163"/>
      <c r="L47" s="1740" t="s">
        <v>196</v>
      </c>
      <c r="M47" s="1740"/>
      <c r="N47" s="1274" t="str">
        <f>IF(H22="","",IF(H22=D21,D23,D21))</f>
        <v/>
      </c>
      <c r="O47" s="1275"/>
      <c r="P47" s="1276"/>
      <c r="Q47" s="1203"/>
      <c r="R47" s="352"/>
      <c r="S47" s="1108"/>
      <c r="T47" s="1108"/>
      <c r="U47" s="1340"/>
      <c r="V47" s="352"/>
      <c r="W47" s="352"/>
      <c r="X47" s="33"/>
      <c r="Y47" s="33"/>
      <c r="Z47" s="1298"/>
      <c r="AA47" s="1298"/>
      <c r="AB47" s="1298"/>
      <c r="AC47" s="1299"/>
      <c r="AD47" s="1299"/>
      <c r="AE47" s="1299"/>
      <c r="AF47" s="1299"/>
      <c r="AG47" s="1299"/>
      <c r="AH47" s="1313"/>
      <c r="AI47" s="1300" t="str">
        <f>IF($C11="","",'m glavni 32'!$C$11)</f>
        <v/>
      </c>
      <c r="AJ47" s="1298"/>
      <c r="AK47" s="1298"/>
      <c r="AL47" s="1298"/>
      <c r="AM47" s="1313"/>
      <c r="AN47" s="352"/>
      <c r="AO47" s="352"/>
      <c r="AP47" s="352"/>
      <c r="AQ47" s="352"/>
      <c r="AR47" s="352"/>
      <c r="AS47" s="352"/>
      <c r="AT47" s="352"/>
      <c r="AU47" s="352"/>
      <c r="AV47" s="352"/>
      <c r="AW47" s="352"/>
      <c r="AX47" s="352"/>
      <c r="AY47" s="352"/>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W47" s="352"/>
      <c r="BX47" s="352"/>
      <c r="BY47" s="352"/>
      <c r="BZ47" s="352"/>
      <c r="CA47" s="352"/>
      <c r="CB47" s="352"/>
      <c r="CC47" s="352"/>
      <c r="CD47" s="352"/>
      <c r="CE47" s="352"/>
      <c r="CF47" s="352"/>
      <c r="CG47" s="352"/>
      <c r="CH47" s="352"/>
      <c r="CI47" s="352"/>
      <c r="CJ47" s="352"/>
      <c r="CK47" s="352"/>
      <c r="CL47" s="352"/>
      <c r="CM47" s="352"/>
      <c r="CN47" s="352"/>
      <c r="CO47" s="352"/>
      <c r="CP47" s="352"/>
      <c r="CQ47" s="352"/>
      <c r="CR47" s="352"/>
      <c r="CS47" s="352"/>
      <c r="CT47" s="352"/>
      <c r="CU47" s="352"/>
      <c r="CV47" s="352"/>
      <c r="CW47" s="352"/>
      <c r="CX47" s="352"/>
      <c r="CY47" s="352"/>
      <c r="CZ47" s="352"/>
      <c r="DA47" s="352"/>
      <c r="DB47" s="352"/>
      <c r="DC47" s="352"/>
      <c r="DD47" s="352"/>
      <c r="DE47" s="352"/>
      <c r="DF47" s="352"/>
      <c r="DG47" s="352"/>
      <c r="DH47" s="352"/>
      <c r="DI47" s="352"/>
      <c r="DJ47" s="352"/>
      <c r="DK47" s="352"/>
      <c r="DL47" s="352"/>
      <c r="DM47" s="352"/>
      <c r="DN47" s="352"/>
      <c r="DO47" s="352"/>
      <c r="DP47" s="352"/>
      <c r="DQ47" s="352"/>
      <c r="DR47" s="352"/>
      <c r="DS47" s="352"/>
      <c r="DT47" s="352"/>
      <c r="DU47" s="352"/>
      <c r="DV47" s="352"/>
      <c r="DW47" s="352"/>
      <c r="DX47" s="352"/>
      <c r="DY47" s="352"/>
      <c r="DZ47" s="352"/>
      <c r="EA47" s="352"/>
      <c r="EB47" s="352"/>
      <c r="EC47" s="352"/>
      <c r="ED47" s="352"/>
      <c r="EE47" s="352"/>
      <c r="EF47" s="352"/>
      <c r="EG47" s="352"/>
      <c r="EH47" s="352"/>
      <c r="EI47" s="352"/>
      <c r="EJ47" s="352"/>
      <c r="EK47" s="352"/>
      <c r="EL47" s="352"/>
      <c r="EM47" s="352"/>
      <c r="EN47" s="352"/>
      <c r="EO47" s="352"/>
      <c r="EP47" s="352"/>
      <c r="EQ47" s="352"/>
      <c r="ER47" s="352"/>
      <c r="ES47" s="352"/>
      <c r="ET47" s="352"/>
      <c r="EU47" s="352"/>
      <c r="EV47" s="352"/>
      <c r="EW47" s="352"/>
      <c r="EX47" s="352"/>
      <c r="EY47" s="352"/>
      <c r="EZ47" s="352"/>
      <c r="FA47" s="352"/>
      <c r="FB47" s="352"/>
      <c r="FC47" s="352"/>
      <c r="FD47" s="352"/>
      <c r="FE47" s="352"/>
      <c r="FF47" s="352"/>
      <c r="FG47" s="352"/>
      <c r="FH47" s="352"/>
      <c r="FI47" s="352"/>
      <c r="FJ47" s="352"/>
      <c r="FK47" s="352"/>
      <c r="FL47" s="352"/>
      <c r="FM47" s="352"/>
      <c r="FN47" s="352"/>
      <c r="FO47" s="352"/>
      <c r="FP47" s="352"/>
      <c r="FQ47" s="352"/>
      <c r="FR47" s="352"/>
      <c r="FS47" s="352"/>
      <c r="FT47" s="352"/>
      <c r="FU47" s="352"/>
      <c r="FV47" s="352"/>
      <c r="FW47" s="352"/>
      <c r="FX47" s="352"/>
      <c r="FY47" s="352"/>
      <c r="FZ47" s="352"/>
      <c r="GA47" s="352"/>
      <c r="GB47" s="352"/>
      <c r="GC47" s="352"/>
      <c r="GD47" s="352"/>
      <c r="GE47" s="352"/>
      <c r="GF47" s="352"/>
      <c r="GG47" s="352"/>
      <c r="GH47" s="352"/>
      <c r="GI47" s="352"/>
      <c r="GJ47" s="352"/>
      <c r="GK47" s="352"/>
      <c r="GL47" s="352"/>
      <c r="GM47" s="352"/>
      <c r="GN47" s="352"/>
      <c r="GO47" s="352"/>
      <c r="GP47" s="352"/>
      <c r="GQ47" s="352"/>
      <c r="GR47" s="352"/>
      <c r="GS47" s="352"/>
      <c r="GT47" s="352"/>
      <c r="GU47" s="352"/>
      <c r="GV47" s="352"/>
      <c r="GW47" s="352"/>
      <c r="GX47" s="352"/>
      <c r="GY47" s="352"/>
      <c r="GZ47" s="352"/>
      <c r="HA47" s="352"/>
      <c r="HB47" s="352"/>
      <c r="HC47" s="352"/>
      <c r="HD47" s="352"/>
      <c r="HE47" s="352"/>
      <c r="HF47" s="352"/>
      <c r="HG47" s="352"/>
      <c r="HH47" s="352"/>
      <c r="HI47" s="352"/>
      <c r="HJ47" s="352"/>
      <c r="HK47" s="352"/>
      <c r="HL47" s="352"/>
      <c r="HM47" s="352"/>
      <c r="HN47" s="352"/>
      <c r="HO47" s="352"/>
      <c r="HP47" s="352"/>
      <c r="HQ47" s="352"/>
      <c r="HR47" s="352"/>
    </row>
    <row r="48" spans="1:226" ht="24.95" customHeight="1">
      <c r="A48" s="1265">
        <v>12</v>
      </c>
      <c r="B48" s="1271" t="str">
        <f>IF(B31="","",B31)</f>
        <v/>
      </c>
      <c r="C48" s="1267" t="str">
        <f>IF(D31="","",D31)</f>
        <v/>
      </c>
      <c r="D48" s="1268"/>
      <c r="E48" s="1268" t="str">
        <f>IF(E31="","",E31)</f>
        <v/>
      </c>
      <c r="F48" s="1268"/>
      <c r="G48" s="1326"/>
      <c r="H48" s="1269" t="str">
        <f>IF(F31="","",F31)</f>
        <v/>
      </c>
      <c r="I48" s="1270" t="str">
        <f>IF($C48="","",VLOOKUP($C31,'m masters žrebna lista'!$A$7:$R$38,10))</f>
        <v/>
      </c>
      <c r="J48" s="1270" t="str">
        <f>IF($C31="","",VLOOKUP($C31,'m masters žrebna lista'!$A$7:$R$38,17))</f>
        <v/>
      </c>
      <c r="K48" s="1163"/>
      <c r="L48" s="1740" t="s">
        <v>196</v>
      </c>
      <c r="M48" s="1740"/>
      <c r="N48" s="1274" t="str">
        <f>IF(H28="","",IF(H28=D27,D29,D27))</f>
        <v/>
      </c>
      <c r="O48" s="1275"/>
      <c r="P48" s="1276"/>
      <c r="Q48" s="1203"/>
      <c r="R48" s="352"/>
      <c r="S48" s="1108"/>
      <c r="T48" s="1108"/>
      <c r="U48" s="1340"/>
      <c r="V48" s="352"/>
      <c r="W48" s="352"/>
      <c r="X48" s="33"/>
      <c r="Y48" s="33"/>
      <c r="Z48" s="1298"/>
      <c r="AA48" s="1298"/>
      <c r="AB48" s="1298"/>
      <c r="AC48" s="1299"/>
      <c r="AD48" s="1299"/>
      <c r="AE48" s="1299"/>
      <c r="AF48" s="1299"/>
      <c r="AG48" s="1299"/>
      <c r="AH48" s="1313"/>
      <c r="AI48" s="1300" t="str">
        <f>IF($C13="","",'m glavni 32'!$C$13)</f>
        <v/>
      </c>
      <c r="AJ48" s="1298"/>
      <c r="AK48" s="1298"/>
      <c r="AL48" s="1298"/>
      <c r="AM48" s="1313"/>
      <c r="AN48" s="352"/>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c r="BW48" s="352"/>
      <c r="BX48" s="352"/>
      <c r="BY48" s="352"/>
      <c r="BZ48" s="352"/>
      <c r="CA48" s="352"/>
      <c r="CB48" s="352"/>
      <c r="CC48" s="352"/>
      <c r="CD48" s="352"/>
      <c r="CE48" s="352"/>
      <c r="CF48" s="352"/>
      <c r="CG48" s="352"/>
      <c r="CH48" s="352"/>
      <c r="CI48" s="352"/>
      <c r="CJ48" s="352"/>
      <c r="CK48" s="352"/>
      <c r="CL48" s="352"/>
      <c r="CM48" s="352"/>
      <c r="CN48" s="352"/>
      <c r="CO48" s="352"/>
      <c r="CP48" s="352"/>
      <c r="CQ48" s="352"/>
      <c r="CR48" s="352"/>
      <c r="CS48" s="352"/>
      <c r="CT48" s="352"/>
      <c r="CU48" s="352"/>
      <c r="CV48" s="352"/>
      <c r="CW48" s="352"/>
      <c r="CX48" s="352"/>
      <c r="CY48" s="352"/>
      <c r="CZ48" s="352"/>
      <c r="DA48" s="352"/>
      <c r="DB48" s="352"/>
      <c r="DC48" s="352"/>
      <c r="DD48" s="352"/>
      <c r="DE48" s="352"/>
      <c r="DF48" s="352"/>
      <c r="DG48" s="352"/>
      <c r="DH48" s="352"/>
      <c r="DI48" s="352"/>
      <c r="DJ48" s="352"/>
      <c r="DK48" s="352"/>
      <c r="DL48" s="352"/>
      <c r="DM48" s="352"/>
      <c r="DN48" s="352"/>
      <c r="DO48" s="352"/>
      <c r="DP48" s="352"/>
      <c r="DQ48" s="352"/>
      <c r="DR48" s="352"/>
      <c r="DS48" s="352"/>
      <c r="DT48" s="352"/>
      <c r="DU48" s="352"/>
      <c r="DV48" s="352"/>
      <c r="DW48" s="352"/>
      <c r="DX48" s="352"/>
      <c r="DY48" s="352"/>
      <c r="DZ48" s="352"/>
      <c r="EA48" s="352"/>
      <c r="EB48" s="352"/>
      <c r="EC48" s="352"/>
      <c r="ED48" s="352"/>
      <c r="EE48" s="352"/>
      <c r="EF48" s="352"/>
      <c r="EG48" s="352"/>
      <c r="EH48" s="352"/>
      <c r="EI48" s="352"/>
      <c r="EJ48" s="352"/>
      <c r="EK48" s="352"/>
      <c r="EL48" s="352"/>
      <c r="EM48" s="352"/>
      <c r="EN48" s="352"/>
      <c r="EO48" s="352"/>
      <c r="EP48" s="352"/>
      <c r="EQ48" s="352"/>
      <c r="ER48" s="352"/>
      <c r="ES48" s="352"/>
      <c r="ET48" s="352"/>
      <c r="EU48" s="352"/>
      <c r="EV48" s="352"/>
      <c r="EW48" s="352"/>
      <c r="EX48" s="352"/>
      <c r="EY48" s="352"/>
      <c r="EZ48" s="352"/>
      <c r="FA48" s="352"/>
      <c r="FB48" s="352"/>
      <c r="FC48" s="352"/>
      <c r="FD48" s="352"/>
      <c r="FE48" s="352"/>
      <c r="FF48" s="352"/>
      <c r="FG48" s="352"/>
      <c r="FH48" s="352"/>
      <c r="FI48" s="352"/>
      <c r="FJ48" s="352"/>
      <c r="FK48" s="352"/>
      <c r="FL48" s="352"/>
      <c r="FM48" s="352"/>
      <c r="FN48" s="352"/>
      <c r="FO48" s="352"/>
      <c r="FP48" s="352"/>
      <c r="FQ48" s="352"/>
      <c r="FR48" s="352"/>
      <c r="FS48" s="352"/>
      <c r="FT48" s="352"/>
      <c r="FU48" s="352"/>
      <c r="FV48" s="352"/>
      <c r="FW48" s="352"/>
      <c r="FX48" s="352"/>
      <c r="FY48" s="352"/>
      <c r="FZ48" s="352"/>
      <c r="GA48" s="352"/>
      <c r="GB48" s="352"/>
      <c r="GC48" s="352"/>
      <c r="GD48" s="352"/>
      <c r="GE48" s="352"/>
      <c r="GF48" s="352"/>
      <c r="GG48" s="352"/>
      <c r="GH48" s="352"/>
      <c r="GI48" s="352"/>
      <c r="GJ48" s="352"/>
      <c r="GK48" s="352"/>
      <c r="GL48" s="352"/>
      <c r="GM48" s="352"/>
      <c r="GN48" s="352"/>
      <c r="GO48" s="352"/>
      <c r="GP48" s="352"/>
      <c r="GQ48" s="352"/>
      <c r="GR48" s="352"/>
      <c r="GS48" s="352"/>
      <c r="GT48" s="352"/>
      <c r="GU48" s="352"/>
      <c r="GV48" s="352"/>
      <c r="GW48" s="352"/>
      <c r="GX48" s="352"/>
      <c r="GY48" s="352"/>
      <c r="GZ48" s="352"/>
      <c r="HA48" s="352"/>
      <c r="HB48" s="352"/>
      <c r="HC48" s="352"/>
      <c r="HD48" s="352"/>
      <c r="HE48" s="352"/>
      <c r="HF48" s="352"/>
      <c r="HG48" s="352"/>
      <c r="HH48" s="352"/>
      <c r="HI48" s="352"/>
      <c r="HJ48" s="352"/>
      <c r="HK48" s="352"/>
      <c r="HL48" s="352"/>
      <c r="HM48" s="352"/>
      <c r="HN48" s="352"/>
      <c r="HO48" s="352"/>
      <c r="HP48" s="352"/>
      <c r="HQ48" s="352"/>
      <c r="HR48" s="352"/>
    </row>
    <row r="49" spans="1:226" ht="24.95" customHeight="1">
      <c r="A49" s="1743"/>
      <c r="B49" s="1743"/>
      <c r="C49" s="1743"/>
      <c r="D49" s="1743"/>
      <c r="E49" s="1743"/>
      <c r="F49" s="1743"/>
      <c r="G49" s="1743"/>
      <c r="H49" s="1743"/>
      <c r="I49" s="1743"/>
      <c r="J49" s="1743"/>
      <c r="K49" s="1743"/>
      <c r="L49" s="1157"/>
      <c r="M49" s="1204"/>
      <c r="N49" s="1147" t="s">
        <v>197</v>
      </c>
      <c r="O49" s="1147"/>
      <c r="P49" s="1142"/>
      <c r="Q49" s="1143"/>
      <c r="R49" s="352"/>
      <c r="S49" s="1108"/>
      <c r="T49" s="1108"/>
      <c r="U49" s="1340"/>
      <c r="V49" s="352"/>
      <c r="W49" s="352"/>
      <c r="X49" s="33"/>
      <c r="Y49" s="33"/>
      <c r="Z49" s="1298"/>
      <c r="AA49" s="1298"/>
      <c r="AB49" s="1298"/>
      <c r="AC49" s="1299"/>
      <c r="AD49" s="1299"/>
      <c r="AE49" s="1299"/>
      <c r="AF49" s="1299"/>
      <c r="AG49" s="1299"/>
      <c r="AH49" s="1313"/>
      <c r="AI49" s="1300" t="str">
        <f>IF($C15="","",'m glavni 32'!$C$15)</f>
        <v/>
      </c>
      <c r="AJ49" s="1298"/>
      <c r="AK49" s="1298"/>
      <c r="AL49" s="1298"/>
      <c r="AM49" s="1313"/>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D49" s="352"/>
      <c r="CE49" s="352"/>
      <c r="CF49" s="352"/>
      <c r="CG49" s="352"/>
      <c r="CH49" s="352"/>
      <c r="CI49" s="352"/>
      <c r="CJ49" s="352"/>
      <c r="CK49" s="352"/>
      <c r="CL49" s="352"/>
      <c r="CM49" s="352"/>
      <c r="CN49" s="352"/>
      <c r="CO49" s="352"/>
      <c r="CP49" s="352"/>
      <c r="CQ49" s="352"/>
      <c r="CR49" s="352"/>
      <c r="CS49" s="352"/>
      <c r="CT49" s="352"/>
      <c r="CU49" s="352"/>
      <c r="CV49" s="352"/>
      <c r="CW49" s="352"/>
      <c r="CX49" s="352"/>
      <c r="CY49" s="352"/>
      <c r="CZ49" s="352"/>
      <c r="DA49" s="352"/>
      <c r="DB49" s="352"/>
      <c r="DC49" s="352"/>
      <c r="DD49" s="352"/>
      <c r="DE49" s="352"/>
      <c r="DF49" s="352"/>
      <c r="DG49" s="352"/>
      <c r="DH49" s="352"/>
      <c r="DI49" s="352"/>
      <c r="DJ49" s="352"/>
      <c r="DK49" s="352"/>
      <c r="DL49" s="352"/>
      <c r="DM49" s="352"/>
      <c r="DN49" s="352"/>
      <c r="DO49" s="352"/>
      <c r="DP49" s="352"/>
      <c r="DQ49" s="352"/>
      <c r="DR49" s="352"/>
      <c r="DS49" s="352"/>
      <c r="DT49" s="352"/>
      <c r="DU49" s="352"/>
      <c r="DV49" s="352"/>
      <c r="DW49" s="352"/>
      <c r="DX49" s="352"/>
      <c r="DY49" s="352"/>
      <c r="DZ49" s="352"/>
      <c r="EA49" s="352"/>
      <c r="EB49" s="352"/>
      <c r="EC49" s="352"/>
      <c r="ED49" s="352"/>
      <c r="EE49" s="352"/>
      <c r="EF49" s="352"/>
      <c r="EG49" s="352"/>
      <c r="EH49" s="352"/>
      <c r="EI49" s="352"/>
      <c r="EJ49" s="352"/>
      <c r="EK49" s="352"/>
      <c r="EL49" s="352"/>
      <c r="EM49" s="352"/>
      <c r="EN49" s="352"/>
      <c r="EO49" s="352"/>
      <c r="EP49" s="352"/>
      <c r="EQ49" s="352"/>
      <c r="ER49" s="352"/>
      <c r="ES49" s="352"/>
      <c r="ET49" s="352"/>
      <c r="EU49" s="352"/>
      <c r="EV49" s="352"/>
      <c r="EW49" s="352"/>
      <c r="EX49" s="352"/>
      <c r="EY49" s="352"/>
      <c r="EZ49" s="352"/>
      <c r="FA49" s="352"/>
      <c r="FB49" s="352"/>
      <c r="FC49" s="352"/>
      <c r="FD49" s="352"/>
      <c r="FE49" s="352"/>
      <c r="FF49" s="352"/>
      <c r="FG49" s="352"/>
      <c r="FH49" s="352"/>
      <c r="FI49" s="352"/>
      <c r="FJ49" s="352"/>
      <c r="FK49" s="352"/>
      <c r="FL49" s="352"/>
      <c r="FM49" s="352"/>
      <c r="FN49" s="352"/>
      <c r="FO49" s="352"/>
      <c r="FP49" s="352"/>
      <c r="FQ49" s="352"/>
      <c r="FR49" s="352"/>
      <c r="FS49" s="352"/>
      <c r="FT49" s="352"/>
      <c r="FU49" s="352"/>
      <c r="FV49" s="352"/>
      <c r="FW49" s="352"/>
      <c r="FX49" s="352"/>
      <c r="FY49" s="352"/>
      <c r="FZ49" s="352"/>
      <c r="GA49" s="352"/>
      <c r="GB49" s="352"/>
      <c r="GC49" s="352"/>
      <c r="GD49" s="352"/>
      <c r="GE49" s="352"/>
      <c r="GF49" s="352"/>
      <c r="GG49" s="352"/>
      <c r="GH49" s="352"/>
      <c r="GI49" s="352"/>
      <c r="GJ49" s="352"/>
      <c r="GK49" s="352"/>
      <c r="GL49" s="352"/>
      <c r="GM49" s="352"/>
      <c r="GN49" s="352"/>
      <c r="GO49" s="352"/>
      <c r="GP49" s="352"/>
      <c r="GQ49" s="352"/>
      <c r="GR49" s="352"/>
      <c r="GS49" s="352"/>
      <c r="GT49" s="352"/>
      <c r="GU49" s="352"/>
      <c r="GV49" s="352"/>
      <c r="GW49" s="352"/>
      <c r="GX49" s="352"/>
      <c r="GY49" s="352"/>
      <c r="GZ49" s="352"/>
      <c r="HA49" s="352"/>
      <c r="HB49" s="352"/>
      <c r="HC49" s="352"/>
      <c r="HD49" s="352"/>
      <c r="HE49" s="352"/>
      <c r="HF49" s="352"/>
      <c r="HG49" s="352"/>
      <c r="HH49" s="352"/>
      <c r="HI49" s="352"/>
      <c r="HJ49" s="352"/>
      <c r="HK49" s="352"/>
      <c r="HL49" s="352"/>
      <c r="HM49" s="352"/>
      <c r="HN49" s="352"/>
      <c r="HO49" s="352"/>
      <c r="HP49" s="352"/>
      <c r="HQ49" s="352"/>
      <c r="HR49" s="352"/>
    </row>
    <row r="50" spans="1:226" ht="34.5" customHeight="1">
      <c r="A50" s="1744" t="s">
        <v>175</v>
      </c>
      <c r="B50" s="1744"/>
      <c r="C50" s="1744"/>
      <c r="D50" s="1158" t="s">
        <v>90</v>
      </c>
      <c r="E50" s="1205"/>
      <c r="F50" s="1205"/>
      <c r="G50" s="1327" t="s">
        <v>83</v>
      </c>
      <c r="H50" s="1746">
        <f>'vnos podatkov'!$B$10</f>
        <v>0</v>
      </c>
      <c r="I50" s="1746"/>
      <c r="J50" s="1746">
        <f>'vnos podatkov'!$B$10</f>
        <v>0</v>
      </c>
      <c r="K50" s="1746">
        <f>'vnos podatkov'!$B$10</f>
        <v>0</v>
      </c>
      <c r="L50" s="1207"/>
      <c r="M50" s="1208"/>
      <c r="N50" s="1209"/>
      <c r="O50" s="1210"/>
      <c r="P50" s="1211"/>
      <c r="Q50" s="1143"/>
      <c r="R50" s="352"/>
      <c r="S50" s="1108"/>
      <c r="T50" s="1108"/>
      <c r="U50" s="1340"/>
      <c r="V50" s="352"/>
      <c r="W50" s="352"/>
      <c r="X50" s="33"/>
      <c r="Y50" s="33"/>
      <c r="Z50" s="1298"/>
      <c r="AA50" s="1298"/>
      <c r="AB50" s="1298"/>
      <c r="AC50" s="1299"/>
      <c r="AD50" s="1299"/>
      <c r="AE50" s="1299"/>
      <c r="AF50" s="1299"/>
      <c r="AG50" s="1299"/>
      <c r="AH50" s="1313"/>
      <c r="AI50" s="1300" t="str">
        <f>IF($C17="","",'m glavni 32'!$C$17)</f>
        <v/>
      </c>
      <c r="AJ50" s="1298"/>
      <c r="AK50" s="1298"/>
      <c r="AL50" s="1298"/>
      <c r="AM50" s="1313"/>
      <c r="AN50" s="352"/>
      <c r="AO50" s="352"/>
      <c r="AP50" s="352"/>
      <c r="AQ50" s="352"/>
      <c r="AR50" s="352"/>
      <c r="AS50" s="352"/>
      <c r="AT50" s="352"/>
      <c r="AU50" s="352"/>
      <c r="AV50" s="352"/>
      <c r="AW50" s="352"/>
      <c r="AX50" s="352"/>
      <c r="AY50" s="352"/>
      <c r="AZ50" s="352"/>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c r="CE50" s="352"/>
      <c r="CF50" s="352"/>
      <c r="CG50" s="352"/>
      <c r="CH50" s="352"/>
      <c r="CI50" s="352"/>
      <c r="CJ50" s="352"/>
      <c r="CK50" s="352"/>
      <c r="CL50" s="352"/>
      <c r="CM50" s="352"/>
      <c r="CN50" s="352"/>
      <c r="CO50" s="352"/>
      <c r="CP50" s="352"/>
      <c r="CQ50" s="352"/>
      <c r="CR50" s="352"/>
      <c r="CS50" s="352"/>
      <c r="CT50" s="352"/>
      <c r="CU50" s="352"/>
      <c r="CV50" s="352"/>
      <c r="CW50" s="352"/>
      <c r="CX50" s="352"/>
      <c r="CY50" s="352"/>
      <c r="CZ50" s="352"/>
      <c r="DA50" s="352"/>
      <c r="DB50" s="352"/>
      <c r="DC50" s="352"/>
      <c r="DD50" s="352"/>
      <c r="DE50" s="352"/>
      <c r="DF50" s="352"/>
      <c r="DG50" s="352"/>
      <c r="DH50" s="352"/>
      <c r="DI50" s="352"/>
      <c r="DJ50" s="352"/>
      <c r="DK50" s="352"/>
      <c r="DL50" s="352"/>
      <c r="DM50" s="352"/>
      <c r="DN50" s="352"/>
      <c r="DO50" s="352"/>
      <c r="DP50" s="352"/>
      <c r="DQ50" s="352"/>
      <c r="DR50" s="352"/>
      <c r="DS50" s="352"/>
      <c r="DT50" s="352"/>
      <c r="DU50" s="352"/>
      <c r="DV50" s="352"/>
      <c r="DW50" s="352"/>
      <c r="DX50" s="352"/>
      <c r="DY50" s="352"/>
      <c r="DZ50" s="352"/>
      <c r="EA50" s="352"/>
      <c r="EB50" s="352"/>
      <c r="EC50" s="352"/>
      <c r="ED50" s="352"/>
      <c r="EE50" s="352"/>
      <c r="EF50" s="352"/>
      <c r="EG50" s="352"/>
      <c r="EH50" s="352"/>
      <c r="EI50" s="352"/>
      <c r="EJ50" s="352"/>
      <c r="EK50" s="352"/>
      <c r="EL50" s="352"/>
      <c r="EM50" s="352"/>
      <c r="EN50" s="352"/>
      <c r="EO50" s="352"/>
      <c r="EP50" s="352"/>
      <c r="EQ50" s="352"/>
      <c r="ER50" s="352"/>
      <c r="ES50" s="352"/>
      <c r="ET50" s="352"/>
      <c r="EU50" s="352"/>
      <c r="EV50" s="352"/>
      <c r="EW50" s="352"/>
      <c r="EX50" s="352"/>
      <c r="EY50" s="352"/>
      <c r="EZ50" s="352"/>
      <c r="FA50" s="352"/>
      <c r="FB50" s="352"/>
      <c r="FC50" s="352"/>
      <c r="FD50" s="352"/>
      <c r="FE50" s="352"/>
      <c r="FF50" s="352"/>
      <c r="FG50" s="352"/>
      <c r="FH50" s="352"/>
      <c r="FI50" s="352"/>
      <c r="FJ50" s="352"/>
      <c r="FK50" s="352"/>
      <c r="FL50" s="352"/>
      <c r="FM50" s="352"/>
      <c r="FN50" s="352"/>
      <c r="FO50" s="352"/>
      <c r="FP50" s="352"/>
      <c r="FQ50" s="352"/>
      <c r="FR50" s="352"/>
      <c r="FS50" s="352"/>
      <c r="FT50" s="352"/>
      <c r="FU50" s="352"/>
      <c r="FV50" s="352"/>
      <c r="FW50" s="352"/>
      <c r="FX50" s="352"/>
      <c r="FY50" s="352"/>
      <c r="FZ50" s="352"/>
      <c r="GA50" s="352"/>
      <c r="GB50" s="352"/>
      <c r="GC50" s="352"/>
      <c r="GD50" s="352"/>
      <c r="GE50" s="352"/>
      <c r="GF50" s="352"/>
      <c r="GG50" s="352"/>
      <c r="GH50" s="352"/>
      <c r="GI50" s="352"/>
      <c r="GJ50" s="352"/>
      <c r="GK50" s="352"/>
      <c r="GL50" s="352"/>
      <c r="GM50" s="352"/>
      <c r="GN50" s="352"/>
      <c r="GO50" s="352"/>
      <c r="GP50" s="352"/>
      <c r="GQ50" s="352"/>
      <c r="GR50" s="352"/>
      <c r="GS50" s="352"/>
      <c r="GT50" s="352"/>
      <c r="GU50" s="352"/>
      <c r="GV50" s="352"/>
      <c r="GW50" s="352"/>
      <c r="GX50" s="352"/>
      <c r="GY50" s="352"/>
      <c r="GZ50" s="352"/>
      <c r="HA50" s="352"/>
      <c r="HB50" s="352"/>
      <c r="HC50" s="352"/>
      <c r="HD50" s="352"/>
      <c r="HE50" s="352"/>
      <c r="HF50" s="352"/>
      <c r="HG50" s="352"/>
      <c r="HH50" s="352"/>
      <c r="HI50" s="352"/>
      <c r="HJ50" s="352"/>
      <c r="HK50" s="352"/>
      <c r="HL50" s="352"/>
      <c r="HM50" s="352"/>
      <c r="HN50" s="352"/>
      <c r="HO50" s="352"/>
      <c r="HP50" s="352"/>
      <c r="HQ50" s="352"/>
      <c r="HR50" s="352"/>
    </row>
    <row r="51" spans="1:226" ht="34.5" customHeight="1">
      <c r="A51" s="1747"/>
      <c r="B51" s="1747"/>
      <c r="C51" s="1747"/>
      <c r="D51" s="1277"/>
      <c r="E51" s="1206"/>
      <c r="F51" s="1206"/>
      <c r="G51" s="1327" t="s">
        <v>69</v>
      </c>
      <c r="H51" s="1746">
        <f>'vnos podatkov'!$E$10</f>
        <v>0</v>
      </c>
      <c r="I51" s="1746"/>
      <c r="J51" s="1746">
        <f>'vnos podatkov'!$E$10</f>
        <v>0</v>
      </c>
      <c r="K51" s="1746">
        <f>'vnos podatkov'!$E$10</f>
        <v>0</v>
      </c>
      <c r="L51" s="1207"/>
      <c r="M51" s="1208"/>
      <c r="N51" s="1209"/>
      <c r="O51" s="1212"/>
      <c r="P51" s="1213"/>
      <c r="Q51" s="1143"/>
      <c r="X51" s="33"/>
      <c r="Y51" s="33"/>
      <c r="Z51" s="1298"/>
      <c r="AA51" s="1298"/>
      <c r="AB51" s="1298"/>
      <c r="AC51" s="1299"/>
      <c r="AD51" s="1299"/>
      <c r="AE51" s="1299"/>
      <c r="AF51" s="1299"/>
      <c r="AG51" s="1299"/>
      <c r="AH51" s="1313"/>
      <c r="AI51" s="1300" t="str">
        <f>IF($C19="","",'m glavni 32'!$C$19)</f>
        <v/>
      </c>
      <c r="AJ51" s="1298"/>
      <c r="AK51" s="1298"/>
      <c r="AL51" s="1298"/>
      <c r="AM51" s="1313"/>
    </row>
    <row r="52" spans="1:226" ht="34.5" customHeight="1">
      <c r="A52" s="1747"/>
      <c r="B52" s="1747"/>
      <c r="C52" s="1747"/>
      <c r="D52" s="1277"/>
      <c r="E52" s="1206"/>
      <c r="F52" s="1206"/>
      <c r="G52" s="1327" t="s">
        <v>93</v>
      </c>
      <c r="H52" s="1748"/>
      <c r="I52" s="1748"/>
      <c r="J52" s="1748"/>
      <c r="K52" s="1748"/>
      <c r="L52" s="1207"/>
      <c r="M52" s="1208"/>
      <c r="N52" s="1209"/>
      <c r="O52" s="1212"/>
      <c r="P52" s="1213"/>
      <c r="Q52" s="1143"/>
      <c r="X52" s="33"/>
      <c r="Y52" s="33"/>
      <c r="Z52" s="1298"/>
      <c r="AA52" s="1298"/>
      <c r="AB52" s="1298"/>
      <c r="AC52" s="1299"/>
      <c r="AD52" s="1299"/>
      <c r="AE52" s="1299"/>
      <c r="AF52" s="1299"/>
      <c r="AG52" s="1299"/>
      <c r="AH52" s="1313"/>
      <c r="AI52" s="1300" t="str">
        <f>IF($C21="","",'m glavni 32'!$C$21)</f>
        <v/>
      </c>
      <c r="AJ52" s="1298"/>
      <c r="AK52" s="1298"/>
      <c r="AL52" s="1298"/>
      <c r="AM52" s="1313"/>
    </row>
    <row r="53" spans="1:226" ht="34.5" customHeight="1">
      <c r="A53" s="1747"/>
      <c r="B53" s="1747"/>
      <c r="C53" s="1747"/>
      <c r="D53" s="1277"/>
      <c r="E53" s="1206"/>
      <c r="F53" s="1206"/>
      <c r="G53" s="1327" t="s">
        <v>92</v>
      </c>
      <c r="H53" s="1677"/>
      <c r="I53" s="1703"/>
      <c r="J53" s="1468"/>
      <c r="K53" s="1468"/>
      <c r="L53" s="1214"/>
      <c r="M53" s="1214"/>
      <c r="N53" s="1214"/>
      <c r="O53" s="1214"/>
      <c r="P53" s="1213"/>
      <c r="Q53" s="1143"/>
      <c r="X53" s="33"/>
      <c r="Y53" s="33"/>
      <c r="Z53" s="1298"/>
      <c r="AA53" s="1298"/>
      <c r="AB53" s="1298"/>
      <c r="AC53" s="1299"/>
      <c r="AD53" s="1299"/>
      <c r="AE53" s="1299"/>
      <c r="AF53" s="1299"/>
      <c r="AG53" s="1299"/>
      <c r="AH53" s="1313"/>
      <c r="AI53" s="1300" t="str">
        <f>IF($C23="","",'m glavni 32'!$C$23)</f>
        <v/>
      </c>
      <c r="AJ53" s="1298"/>
      <c r="AK53" s="1298"/>
      <c r="AL53" s="1298"/>
      <c r="AM53" s="1313"/>
    </row>
    <row r="54" spans="1:226" s="353" customFormat="1" ht="16.5" customHeight="1">
      <c r="A54" s="1745"/>
      <c r="B54" s="1745"/>
      <c r="C54" s="1745"/>
      <c r="D54" s="1745"/>
      <c r="E54" s="1745"/>
      <c r="F54" s="1745"/>
      <c r="G54" s="1745"/>
      <c r="H54" s="1745"/>
      <c r="I54" s="1745"/>
      <c r="J54" s="1745"/>
      <c r="K54" s="1745"/>
      <c r="L54" s="1745"/>
      <c r="M54" s="1745"/>
      <c r="N54" s="1745"/>
      <c r="O54" s="1090"/>
      <c r="P54" s="357"/>
      <c r="S54" s="1109"/>
      <c r="T54" s="1109"/>
      <c r="U54" s="1341"/>
      <c r="X54" s="33"/>
      <c r="Y54" s="33"/>
      <c r="Z54" s="1298"/>
      <c r="AA54" s="1298"/>
      <c r="AB54" s="1298"/>
      <c r="AC54" s="1299"/>
      <c r="AD54" s="1299"/>
      <c r="AE54" s="1299"/>
      <c r="AF54" s="1299"/>
      <c r="AG54" s="1299"/>
      <c r="AH54" s="1313"/>
      <c r="AI54" s="1300" t="str">
        <f>IF($C25="","",'m glavni 32'!$C$25)</f>
        <v/>
      </c>
      <c r="AJ54" s="1298"/>
      <c r="AK54" s="1298"/>
      <c r="AL54" s="1298"/>
      <c r="AM54" s="1313"/>
    </row>
    <row r="55" spans="1:226" ht="30" customHeight="1">
      <c r="X55" s="33"/>
      <c r="Y55" s="33"/>
      <c r="Z55" s="1298"/>
      <c r="AA55" s="1298"/>
      <c r="AB55" s="1298"/>
      <c r="AC55" s="1299"/>
      <c r="AD55" s="1299"/>
      <c r="AE55" s="1299"/>
      <c r="AF55" s="1299"/>
      <c r="AG55" s="1299"/>
      <c r="AH55" s="1313"/>
      <c r="AI55" s="1300" t="str">
        <f>IF($C27="","",'m glavni 32'!$C$27)</f>
        <v/>
      </c>
      <c r="AJ55" s="1298"/>
      <c r="AK55" s="1298"/>
      <c r="AL55" s="1298"/>
      <c r="AM55" s="1313"/>
    </row>
    <row r="56" spans="1:226" ht="30" customHeight="1">
      <c r="X56" s="33"/>
      <c r="Y56" s="33"/>
      <c r="Z56" s="1298"/>
      <c r="AA56" s="1298"/>
      <c r="AB56" s="1298"/>
      <c r="AC56" s="1299"/>
      <c r="AD56" s="1299"/>
      <c r="AE56" s="1299"/>
      <c r="AF56" s="1299"/>
      <c r="AG56" s="1299"/>
      <c r="AH56" s="1313"/>
      <c r="AI56" s="1300" t="str">
        <f>IF($C29="","",'m glavni 32'!$C$29)</f>
        <v/>
      </c>
      <c r="AJ56" s="1298"/>
      <c r="AK56" s="1298"/>
      <c r="AL56" s="1298"/>
      <c r="AM56" s="1313"/>
    </row>
    <row r="57" spans="1:226" ht="30" customHeight="1">
      <c r="X57" s="33"/>
      <c r="Y57" s="33"/>
      <c r="Z57" s="1298"/>
      <c r="AA57" s="1298"/>
      <c r="AB57" s="1298"/>
      <c r="AC57" s="1299"/>
      <c r="AD57" s="1299"/>
      <c r="AE57" s="1299"/>
      <c r="AF57" s="1299"/>
      <c r="AG57" s="1299"/>
      <c r="AH57" s="1313"/>
      <c r="AI57" s="1300" t="str">
        <f>IF($C31="","",'m glavni 32'!$C$31)</f>
        <v/>
      </c>
      <c r="AJ57" s="1298"/>
      <c r="AK57" s="1298"/>
      <c r="AL57" s="1298"/>
      <c r="AM57" s="1313"/>
    </row>
    <row r="58" spans="1:226" ht="30" customHeight="1">
      <c r="X58" s="33"/>
      <c r="Y58" s="33"/>
      <c r="Z58" s="1298"/>
      <c r="AA58" s="1298"/>
      <c r="AB58" s="1298"/>
      <c r="AC58" s="1299"/>
      <c r="AD58" s="1299"/>
      <c r="AE58" s="1299"/>
      <c r="AF58" s="1299"/>
      <c r="AG58" s="1299"/>
      <c r="AH58" s="1313"/>
      <c r="AI58" s="1300" t="str">
        <f>IF($C33="","",'m glavni 32'!$C$33)</f>
        <v/>
      </c>
      <c r="AJ58" s="1298"/>
      <c r="AK58" s="1298"/>
      <c r="AL58" s="1298"/>
      <c r="AM58" s="1313"/>
    </row>
    <row r="59" spans="1:226" ht="30" customHeight="1">
      <c r="X59" s="33"/>
      <c r="Y59" s="33"/>
      <c r="Z59" s="1298"/>
      <c r="AA59" s="1298"/>
      <c r="AB59" s="1298"/>
      <c r="AC59" s="1299"/>
      <c r="AD59" s="1299"/>
      <c r="AE59" s="1299"/>
      <c r="AF59" s="1299"/>
      <c r="AG59" s="1299"/>
      <c r="AH59" s="1313"/>
      <c r="AI59" s="1300" t="str">
        <f>IF($C35="","",'m glavni 32'!$C$35)</f>
        <v/>
      </c>
      <c r="AJ59" s="1298"/>
      <c r="AK59" s="1298"/>
      <c r="AL59" s="1298"/>
      <c r="AM59" s="1313"/>
    </row>
    <row r="60" spans="1:226" ht="30" customHeight="1">
      <c r="X60" s="33"/>
      <c r="Y60" s="33"/>
      <c r="Z60" s="1298"/>
      <c r="AA60" s="1298"/>
      <c r="AB60" s="1298"/>
      <c r="AC60" s="1299"/>
      <c r="AD60" s="1299"/>
      <c r="AE60" s="1299"/>
      <c r="AF60" s="1299"/>
      <c r="AG60" s="1299"/>
      <c r="AH60" s="1313"/>
      <c r="AI60" s="1300" t="str">
        <f>IF($C37="","",'m glavni 32'!$C$37)</f>
        <v/>
      </c>
      <c r="AJ60" s="1298"/>
      <c r="AK60" s="1298"/>
      <c r="AL60" s="1298"/>
      <c r="AM60" s="1313"/>
    </row>
    <row r="61" spans="1:226" ht="30" customHeight="1">
      <c r="X61" s="33"/>
      <c r="Y61" s="33"/>
      <c r="Z61" s="1298"/>
      <c r="AA61" s="1298"/>
      <c r="AB61" s="1298"/>
      <c r="AC61" s="1299"/>
      <c r="AD61" s="1299"/>
      <c r="AE61" s="1299"/>
      <c r="AF61" s="1299"/>
      <c r="AG61" s="1299"/>
      <c r="AH61" s="1313"/>
      <c r="AI61" s="1300" t="str">
        <f>IF($C39="","",'m glavni 32'!$C$39)</f>
        <v/>
      </c>
      <c r="AJ61" s="1298"/>
      <c r="AK61" s="1298"/>
      <c r="AL61" s="1298"/>
      <c r="AM61" s="1313"/>
    </row>
    <row r="62" spans="1:226" ht="30" customHeight="1">
      <c r="X62" s="33"/>
      <c r="Y62" s="33"/>
      <c r="Z62" s="1298"/>
      <c r="AA62" s="1298"/>
      <c r="AB62" s="1298"/>
      <c r="AC62" s="1299"/>
      <c r="AD62" s="1299"/>
      <c r="AE62" s="1299"/>
      <c r="AF62" s="1299"/>
      <c r="AG62" s="1299"/>
      <c r="AH62" s="1313"/>
      <c r="AI62" s="1300" t="str">
        <f>IF($C41="","",'m glavni 32'!$C$41)</f>
        <v/>
      </c>
      <c r="AJ62" s="1298"/>
      <c r="AK62" s="1298"/>
      <c r="AL62" s="1298"/>
      <c r="AM62" s="1313"/>
    </row>
    <row r="63" spans="1:226" ht="30" customHeight="1">
      <c r="X63" s="33"/>
      <c r="Y63" s="33"/>
      <c r="Z63" s="1298"/>
      <c r="AA63" s="1298"/>
      <c r="AB63" s="1298"/>
      <c r="AC63" s="1299"/>
      <c r="AD63" s="1299"/>
      <c r="AE63" s="1299"/>
      <c r="AF63" s="1299"/>
      <c r="AG63" s="1299"/>
      <c r="AH63" s="1313"/>
      <c r="AI63" s="1300" t="str">
        <f>IF($C43="","",'m glavni 32'!$C$43)</f>
        <v/>
      </c>
      <c r="AJ63" s="1298"/>
      <c r="AK63" s="1298"/>
      <c r="AL63" s="1298"/>
      <c r="AM63" s="1313"/>
    </row>
    <row r="64" spans="1:226" ht="30" customHeight="1">
      <c r="X64" s="33"/>
      <c r="Y64" s="33"/>
      <c r="Z64" s="1298"/>
      <c r="AA64" s="1298"/>
      <c r="AB64" s="1298"/>
      <c r="AC64" s="1299"/>
      <c r="AD64" s="1299"/>
      <c r="AE64" s="1299"/>
      <c r="AF64" s="1299"/>
      <c r="AG64" s="1299"/>
      <c r="AH64" s="1313"/>
      <c r="AI64" s="1300" t="str">
        <f>IF($C45="","",'m glavni 32'!$C$45)</f>
        <v/>
      </c>
      <c r="AJ64" s="1298"/>
      <c r="AK64" s="1298"/>
      <c r="AL64" s="1298"/>
      <c r="AM64" s="1313"/>
    </row>
    <row r="65" spans="24:39" ht="30" customHeight="1">
      <c r="X65" s="33"/>
      <c r="Y65" s="33"/>
      <c r="Z65" s="1298"/>
      <c r="AA65" s="1298"/>
      <c r="AB65" s="1298"/>
      <c r="AC65" s="1299"/>
      <c r="AD65" s="1299"/>
      <c r="AE65" s="1299"/>
      <c r="AF65" s="1299"/>
      <c r="AG65" s="1299"/>
      <c r="AH65" s="1313"/>
      <c r="AI65" s="1300" t="str">
        <f>IF($C47="","",'m glavni 32'!$C$47)</f>
        <v/>
      </c>
      <c r="AJ65" s="1298"/>
      <c r="AK65" s="1298"/>
      <c r="AL65" s="1298"/>
      <c r="AM65" s="1313"/>
    </row>
    <row r="66" spans="24:39" ht="30" customHeight="1">
      <c r="X66" s="33"/>
      <c r="Y66" s="33"/>
      <c r="Z66" s="1298"/>
      <c r="AA66" s="1298"/>
      <c r="AB66" s="1298"/>
      <c r="AC66" s="1299"/>
      <c r="AD66" s="1299"/>
      <c r="AE66" s="1299"/>
      <c r="AF66" s="1299"/>
      <c r="AG66" s="1299"/>
      <c r="AH66" s="1313"/>
      <c r="AI66" s="1300" t="str">
        <f>IF($C49="","",'m glavni 32'!$C$49)</f>
        <v/>
      </c>
      <c r="AJ66" s="1298"/>
      <c r="AK66" s="1298"/>
      <c r="AL66" s="1298"/>
      <c r="AM66" s="1313"/>
    </row>
    <row r="67" spans="24:39" ht="30" customHeight="1">
      <c r="X67" s="33"/>
      <c r="Y67" s="33"/>
      <c r="Z67" s="1298"/>
      <c r="AA67" s="1298"/>
      <c r="AB67" s="1298"/>
      <c r="AC67" s="1299"/>
      <c r="AD67" s="1299"/>
      <c r="AE67" s="1299"/>
      <c r="AF67" s="1299"/>
      <c r="AG67" s="1299"/>
      <c r="AH67" s="1313"/>
      <c r="AI67" s="1300" t="str">
        <f>IF($C51="","",'m glavni 32'!$C$51)</f>
        <v/>
      </c>
      <c r="AJ67" s="1298"/>
      <c r="AK67" s="1298"/>
      <c r="AL67" s="1298"/>
      <c r="AM67" s="1313"/>
    </row>
    <row r="68" spans="24:39" ht="30" customHeight="1">
      <c r="X68" s="33"/>
      <c r="Y68" s="33"/>
      <c r="Z68" s="1298"/>
      <c r="AA68" s="1298"/>
      <c r="AB68" s="1298"/>
      <c r="AC68" s="1299"/>
      <c r="AD68" s="1299"/>
      <c r="AE68" s="1299"/>
      <c r="AF68" s="1299"/>
      <c r="AG68" s="1299"/>
      <c r="AH68" s="1313"/>
      <c r="AI68" s="1300" t="str">
        <f>IF($C53="","",'m glavni 32'!$C$53)</f>
        <v/>
      </c>
      <c r="AJ68" s="1298"/>
      <c r="AK68" s="1298"/>
      <c r="AL68" s="1298"/>
      <c r="AM68" s="1313"/>
    </row>
    <row r="69" spans="24:39" ht="30" customHeight="1">
      <c r="X69" s="33"/>
      <c r="Y69" s="33"/>
      <c r="Z69" s="1298"/>
      <c r="AA69" s="1298"/>
      <c r="AB69" s="1298"/>
      <c r="AC69" s="1299"/>
      <c r="AD69" s="1299"/>
      <c r="AE69" s="1299"/>
      <c r="AF69" s="1299"/>
      <c r="AG69" s="1299"/>
      <c r="AH69" s="1313"/>
      <c r="AI69" s="1300" t="str">
        <f>IF($C55="","",'m glavni 32'!$C$55)</f>
        <v/>
      </c>
      <c r="AJ69" s="1298"/>
      <c r="AK69" s="1298"/>
      <c r="AL69" s="1298"/>
      <c r="AM69" s="1313"/>
    </row>
    <row r="70" spans="24:39" ht="30" customHeight="1">
      <c r="X70" s="33"/>
      <c r="Y70" s="33"/>
      <c r="Z70" s="1298"/>
      <c r="AA70" s="1298"/>
      <c r="AB70" s="1298"/>
      <c r="AC70" s="1299"/>
      <c r="AD70" s="1299"/>
      <c r="AE70" s="1299"/>
      <c r="AF70" s="1299"/>
      <c r="AG70" s="1299"/>
      <c r="AH70" s="1313"/>
      <c r="AI70" s="1300" t="str">
        <f>IF($C57="","",'m glavni 32'!$C$57)</f>
        <v/>
      </c>
      <c r="AJ70" s="1298"/>
      <c r="AK70" s="1298"/>
      <c r="AL70" s="1298"/>
      <c r="AM70" s="1313"/>
    </row>
    <row r="71" spans="24:39" ht="30" customHeight="1">
      <c r="X71" s="33"/>
      <c r="Y71" s="33"/>
      <c r="Z71" s="1298"/>
      <c r="AA71" s="1298"/>
      <c r="AB71" s="1298"/>
      <c r="AC71" s="1299"/>
      <c r="AD71" s="1299"/>
      <c r="AE71" s="1299"/>
      <c r="AF71" s="1299"/>
      <c r="AG71" s="1299"/>
      <c r="AH71" s="1313"/>
      <c r="AI71" s="1300" t="str">
        <f>IF($C59="","",'m glavni 32'!$C$59)</f>
        <v/>
      </c>
      <c r="AJ71" s="1298"/>
      <c r="AK71" s="1298"/>
      <c r="AL71" s="1298"/>
      <c r="AM71" s="1313"/>
    </row>
    <row r="72" spans="24:39" ht="30" customHeight="1">
      <c r="X72" s="33"/>
      <c r="Y72" s="33"/>
      <c r="Z72" s="1298"/>
      <c r="AA72" s="1298"/>
      <c r="AB72" s="1298"/>
      <c r="AC72" s="1299"/>
      <c r="AD72" s="1299"/>
      <c r="AE72" s="1299"/>
      <c r="AF72" s="1299"/>
      <c r="AG72" s="1299"/>
      <c r="AH72" s="1313"/>
      <c r="AI72" s="1300" t="str">
        <f>IF($C61="","",'m glavni 32'!$C$61)</f>
        <v/>
      </c>
      <c r="AJ72" s="1298"/>
      <c r="AK72" s="1298"/>
      <c r="AL72" s="1298"/>
      <c r="AM72" s="1313"/>
    </row>
    <row r="73" spans="24:39" ht="30" customHeight="1">
      <c r="X73" s="33"/>
      <c r="Y73" s="33"/>
      <c r="Z73" s="1298"/>
      <c r="AA73" s="1298"/>
      <c r="AB73" s="1298"/>
      <c r="AC73" s="1299"/>
      <c r="AD73" s="1299"/>
      <c r="AE73" s="1299"/>
      <c r="AF73" s="1299"/>
      <c r="AG73" s="1299"/>
      <c r="AH73" s="1313"/>
      <c r="AI73" s="1300" t="str">
        <f>IF($C63="","",'m glavni 32'!$C$63)</f>
        <v/>
      </c>
      <c r="AJ73" s="1298"/>
      <c r="AK73" s="1298"/>
      <c r="AL73" s="1298"/>
      <c r="AM73" s="1313"/>
    </row>
    <row r="74" spans="24:39" ht="30" customHeight="1">
      <c r="X74" s="33"/>
      <c r="Y74" s="33"/>
      <c r="Z74" s="1298"/>
      <c r="AA74" s="1298"/>
      <c r="AB74" s="1298"/>
      <c r="AC74" s="1299"/>
      <c r="AD74" s="1299"/>
      <c r="AE74" s="1299"/>
      <c r="AF74" s="1299"/>
      <c r="AG74" s="1299"/>
      <c r="AH74" s="1313"/>
      <c r="AI74" s="1300" t="str">
        <f>IF($C65="","",'m glavni 32'!$C$65)</f>
        <v/>
      </c>
      <c r="AJ74" s="1298"/>
      <c r="AK74" s="1298"/>
      <c r="AL74" s="1298"/>
      <c r="AM74" s="1313"/>
    </row>
    <row r="75" spans="24:39" ht="30" customHeight="1">
      <c r="X75" s="15"/>
      <c r="Y75" s="15"/>
      <c r="Z75" s="1298"/>
      <c r="AA75" s="1298"/>
      <c r="AB75" s="1298"/>
      <c r="AC75" s="1299"/>
      <c r="AD75" s="1299"/>
      <c r="AE75" s="1299"/>
      <c r="AF75" s="1299"/>
      <c r="AG75" s="1299"/>
      <c r="AH75" s="1313"/>
      <c r="AI75" s="1300" t="str">
        <f>IF($C67="","",'m glavni 32'!$C$67)</f>
        <v/>
      </c>
      <c r="AJ75" s="1298"/>
      <c r="AK75" s="1298"/>
      <c r="AL75" s="1298"/>
      <c r="AM75" s="1313"/>
    </row>
    <row r="76" spans="24:39" ht="30">
      <c r="X76" s="15"/>
      <c r="Y76" s="15"/>
      <c r="Z76" s="1298"/>
      <c r="AA76" s="1298"/>
      <c r="AB76" s="1298"/>
      <c r="AC76" s="1299"/>
      <c r="AD76" s="1299"/>
      <c r="AE76" s="1299"/>
      <c r="AF76" s="1299"/>
      <c r="AG76" s="1299"/>
      <c r="AH76" s="1313"/>
      <c r="AI76" s="1300" t="str">
        <f>IF($C69="","",'m glavni 32'!$C$69)</f>
        <v/>
      </c>
      <c r="AJ76" s="1298"/>
      <c r="AK76" s="1298"/>
      <c r="AL76" s="1298"/>
      <c r="AM76" s="1313"/>
    </row>
    <row r="77" spans="24:39" ht="30">
      <c r="X77" s="15"/>
      <c r="Y77" s="15"/>
      <c r="Z77" s="1308"/>
      <c r="AA77" s="1308"/>
      <c r="AB77" s="1308"/>
      <c r="AC77" s="1309"/>
      <c r="AD77" s="1309"/>
      <c r="AE77" s="1309"/>
      <c r="AF77" s="1309"/>
      <c r="AG77" s="1309"/>
      <c r="AH77" s="1309"/>
      <c r="AI77" s="1310"/>
      <c r="AJ77" s="1308"/>
      <c r="AK77" s="1308"/>
      <c r="AL77" s="1308"/>
      <c r="AM77" s="1309"/>
    </row>
    <row r="78" spans="24:39">
      <c r="X78" s="15"/>
      <c r="Y78" s="15"/>
      <c r="Z78" s="630"/>
      <c r="AA78" s="630"/>
      <c r="AB78" s="630"/>
      <c r="AC78" s="630"/>
      <c r="AD78" s="630"/>
      <c r="AE78" s="630"/>
      <c r="AF78" s="630"/>
      <c r="AG78" s="630"/>
      <c r="AH78" s="630"/>
      <c r="AI78" s="972"/>
      <c r="AJ78" s="630"/>
      <c r="AK78" s="630"/>
      <c r="AL78" s="630"/>
      <c r="AM78" s="630"/>
    </row>
    <row r="79" spans="24:39">
      <c r="X79" s="15"/>
      <c r="Y79" s="15"/>
    </row>
    <row r="80" spans="24:39">
      <c r="X80" s="15"/>
      <c r="Y80" s="15"/>
    </row>
    <row r="81" spans="24:25">
      <c r="X81" s="15"/>
      <c r="Y81" s="15"/>
    </row>
    <row r="82" spans="24:25">
      <c r="X82" s="15"/>
      <c r="Y82" s="15"/>
    </row>
    <row r="83" spans="24:25">
      <c r="X83" s="15"/>
      <c r="Y83" s="15"/>
    </row>
  </sheetData>
  <mergeCells count="50">
    <mergeCell ref="A50:C50"/>
    <mergeCell ref="A54:N54"/>
    <mergeCell ref="H50:K50"/>
    <mergeCell ref="A51:C51"/>
    <mergeCell ref="A53:C53"/>
    <mergeCell ref="A52:C52"/>
    <mergeCell ref="H51:K51"/>
    <mergeCell ref="H52:K52"/>
    <mergeCell ref="H53:I53"/>
    <mergeCell ref="L44:M44"/>
    <mergeCell ref="C36:G36"/>
    <mergeCell ref="A49:K49"/>
    <mergeCell ref="D35:G35"/>
    <mergeCell ref="L45:M45"/>
    <mergeCell ref="L46:M46"/>
    <mergeCell ref="L47:M47"/>
    <mergeCell ref="L48:M48"/>
    <mergeCell ref="L40:M40"/>
    <mergeCell ref="L41:M41"/>
    <mergeCell ref="L42:M42"/>
    <mergeCell ref="L43:M43"/>
    <mergeCell ref="P28:Q28"/>
    <mergeCell ref="L37:M37"/>
    <mergeCell ref="L38:M38"/>
    <mergeCell ref="L39:M39"/>
    <mergeCell ref="K30:L30"/>
    <mergeCell ref="U35:V36"/>
    <mergeCell ref="S28:T29"/>
    <mergeCell ref="O30:P30"/>
    <mergeCell ref="O31:P31"/>
    <mergeCell ref="O32:P32"/>
    <mergeCell ref="O33:P33"/>
    <mergeCell ref="O34:P34"/>
    <mergeCell ref="O29:Q29"/>
    <mergeCell ref="K16:L16"/>
    <mergeCell ref="Z26:AD26"/>
    <mergeCell ref="Z4:AD4"/>
    <mergeCell ref="N13:O13"/>
    <mergeCell ref="K13:L13"/>
    <mergeCell ref="K21:L21"/>
    <mergeCell ref="K27:L27"/>
    <mergeCell ref="N27:O27"/>
    <mergeCell ref="I1:M1"/>
    <mergeCell ref="H30:I30"/>
    <mergeCell ref="H24:I24"/>
    <mergeCell ref="H17:I17"/>
    <mergeCell ref="H11:I11"/>
    <mergeCell ref="K10:L10"/>
    <mergeCell ref="J3:K3"/>
    <mergeCell ref="K24:L24"/>
  </mergeCells>
  <phoneticPr fontId="108" type="noConversion"/>
  <conditionalFormatting sqref="J16">
    <cfRule type="expression" dxfId="41" priority="1" stopIfTrue="1">
      <formula>""""</formula>
    </cfRule>
  </conditionalFormatting>
  <conditionalFormatting sqref="K10:L10 K16:L16">
    <cfRule type="expression" dxfId="40" priority="2" stopIfTrue="1">
      <formula>J11="as"</formula>
    </cfRule>
    <cfRule type="expression" dxfId="39" priority="3" stopIfTrue="1">
      <formula>J11="bs"</formula>
    </cfRule>
  </conditionalFormatting>
  <conditionalFormatting sqref="K30 K24 N13 N27">
    <cfRule type="expression" dxfId="38" priority="4" stopIfTrue="1">
      <formula>J13="as"</formula>
    </cfRule>
    <cfRule type="expression" dxfId="37" priority="5" stopIfTrue="1">
      <formula>J13="bs"</formula>
    </cfRule>
  </conditionalFormatting>
  <conditionalFormatting sqref="N20:O20">
    <cfRule type="expression" dxfId="36" priority="6" stopIfTrue="1">
      <formula>P19="as"</formula>
    </cfRule>
    <cfRule type="expression" dxfId="35" priority="7" stopIfTrue="1">
      <formula>P19="bs"</formula>
    </cfRule>
  </conditionalFormatting>
  <conditionalFormatting sqref="D3 M3 H50:L51 A6 C6:P6">
    <cfRule type="cellIs" dxfId="34" priority="8" stopIfTrue="1" operator="equal">
      <formula>0</formula>
    </cfRule>
  </conditionalFormatting>
  <conditionalFormatting sqref="T30">
    <cfRule type="cellIs" dxfId="33" priority="9" stopIfTrue="1" operator="equal">
      <formula>1</formula>
    </cfRule>
  </conditionalFormatting>
  <conditionalFormatting sqref="S30">
    <cfRule type="cellIs" priority="10" stopIfTrue="1" operator="equal">
      <formula>"Rang turnirja"</formula>
    </cfRule>
  </conditionalFormatting>
  <conditionalFormatting sqref="C9 C15 C25 C31">
    <cfRule type="expression" dxfId="32" priority="11" stopIfTrue="1">
      <formula>$C9&lt;&gt;""</formula>
    </cfRule>
  </conditionalFormatting>
  <conditionalFormatting sqref="G12 G18 G22 G28 J30 J24 J17 J11 M13 M27 M21">
    <cfRule type="expression" dxfId="31" priority="12" stopIfTrue="1">
      <formula>G11&lt;&gt;""</formula>
    </cfRule>
  </conditionalFormatting>
  <conditionalFormatting sqref="C11 C13 C17 C19 C21 C23 C27 C29">
    <cfRule type="expression" dxfId="30" priority="13" stopIfTrue="1">
      <formula>$C11&lt;&gt;""</formula>
    </cfRule>
  </conditionalFormatting>
  <conditionalFormatting sqref="K20:L21 F18 F22 F28 H30 H24 H17 H11 K13:L13 K27:L27 F12">
    <cfRule type="expression" dxfId="29" priority="14" stopIfTrue="1">
      <formula>AND($N$1="CU",F11="Sodnik")</formula>
    </cfRule>
    <cfRule type="expression" dxfId="28" priority="15" stopIfTrue="1">
      <formula>AND($N$1="CU",F11&lt;&gt;"Umpire",G11&lt;&gt;"")</formula>
    </cfRule>
    <cfRule type="expression" dxfId="27" priority="16" stopIfTrue="1">
      <formula>AND($N$1="CU",F11&lt;&gt;"Umpire")</formula>
    </cfRule>
  </conditionalFormatting>
  <dataValidations count="1">
    <dataValidation type="list" allowBlank="1" showInputMessage="1" sqref="H17 F22 K21 H30 H11 K13 F28 H24 F18 K27 F12">
      <formula1>$Y$8:$Y$17</formula1>
    </dataValidation>
  </dataValidations>
  <printOptions horizontalCentered="1" gridLinesSet="0"/>
  <pageMargins left="0.55118110236220474" right="0.55118110236220474" top="0.59055118110236227" bottom="0.59055118110236227" header="0.31496062992125984" footer="0.31496062992125984"/>
  <pageSetup paperSize="9" scale="42" orientation="portrait" r:id="rId1"/>
  <headerFooter alignWithMargins="0">
    <oddFooter>&amp;C&amp;"Times New Roman CE,Navadno"&amp;16obrazec TZS/10-2   naslov TZS: 1000 LJUBLJANA, Vurnikova 2, tel. 01/ 430 63 70, fax 01/ 430 66 95</oddFooter>
  </headerFooter>
  <drawing r:id="rId2"/>
  <legacyDrawing r:id="rId3"/>
</worksheet>
</file>

<file path=xl/worksheets/sheet26.xml><?xml version="1.0" encoding="utf-8"?>
<worksheet xmlns="http://schemas.openxmlformats.org/spreadsheetml/2006/main" xmlns:r="http://schemas.openxmlformats.org/officeDocument/2006/relationships">
  <sheetPr codeName="List17"/>
  <dimension ref="A1:IV210"/>
  <sheetViews>
    <sheetView showGridLines="0" showZeros="0" showWhiteSpace="0" topLeftCell="A7" zoomScale="50" zoomScaleNormal="50" workbookViewId="0">
      <selection activeCell="D15" sqref="D15"/>
    </sheetView>
  </sheetViews>
  <sheetFormatPr defaultColWidth="15.28515625" defaultRowHeight="20.25"/>
  <cols>
    <col min="1" max="1" width="10.42578125" style="317" customWidth="1"/>
    <col min="2" max="2" width="5.5703125" style="317" customWidth="1"/>
    <col min="3" max="3" width="18.85546875" style="317" customWidth="1"/>
    <col min="4" max="4" width="46.42578125" style="317" customWidth="1"/>
    <col min="5" max="5" width="31.7109375" style="317" customWidth="1"/>
    <col min="6" max="6" width="0.140625" style="317" customWidth="1"/>
    <col min="7" max="9" width="18.5703125" style="317" customWidth="1"/>
    <col min="10" max="10" width="22" style="317" customWidth="1"/>
    <col min="11" max="11" width="18.5703125" style="317" customWidth="1"/>
    <col min="12" max="12" width="18.85546875" style="317" customWidth="1"/>
    <col min="13" max="13" width="4.140625" style="1365" customWidth="1"/>
    <col min="14" max="15" width="14.5703125" style="296" customWidth="1"/>
    <col min="16" max="16" width="11.140625" style="1418" hidden="1" customWidth="1"/>
    <col min="17" max="17" width="24.85546875" style="1418" hidden="1" customWidth="1"/>
    <col min="18" max="18" width="18.85546875" style="1418" hidden="1" customWidth="1"/>
    <col min="19" max="25" width="14.5703125" style="1418" hidden="1" customWidth="1"/>
    <col min="26" max="26" width="24.42578125" style="1418" hidden="1" customWidth="1"/>
    <col min="27" max="27" width="20.42578125" style="1418" hidden="1" customWidth="1"/>
    <col min="28" max="33" width="15.28515625" style="1418" hidden="1" customWidth="1"/>
    <col min="34" max="205" width="15.28515625" style="296" customWidth="1"/>
    <col min="206" max="206" width="3.140625" style="296" customWidth="1"/>
    <col min="207" max="16384" width="15.28515625" style="296"/>
  </cols>
  <sheetData>
    <row r="1" spans="1:256" ht="45.75" customHeight="1">
      <c r="A1" s="803"/>
      <c r="B1" s="803"/>
      <c r="C1" s="803"/>
      <c r="D1" s="803"/>
      <c r="E1" s="803"/>
      <c r="F1" s="803"/>
      <c r="G1" s="803"/>
      <c r="H1" s="1756" t="s">
        <v>228</v>
      </c>
      <c r="I1" s="1756"/>
      <c r="J1" s="1756"/>
      <c r="K1" s="1756"/>
      <c r="L1" s="1756"/>
      <c r="M1" s="1361"/>
      <c r="N1" s="295"/>
      <c r="O1" s="295"/>
      <c r="P1" s="1354"/>
      <c r="Q1" s="1354"/>
      <c r="R1" s="1354"/>
      <c r="S1" s="1354"/>
      <c r="T1" s="1354"/>
      <c r="U1" s="1354"/>
      <c r="V1" s="1354"/>
      <c r="W1" s="1354"/>
      <c r="X1" s="1354"/>
      <c r="Y1" s="1354"/>
      <c r="Z1" s="1354"/>
      <c r="AA1" s="1354"/>
      <c r="AB1" s="1354"/>
      <c r="AC1" s="1354"/>
      <c r="AD1" s="1354"/>
      <c r="AE1" s="1354"/>
      <c r="AF1" s="1354"/>
      <c r="AG1" s="1354"/>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spans="1:256" ht="50.1" customHeight="1">
      <c r="A2" s="803"/>
      <c r="B2" s="803"/>
      <c r="C2" s="803"/>
      <c r="D2" s="803"/>
      <c r="E2" s="803"/>
      <c r="F2" s="803"/>
      <c r="G2" s="803"/>
      <c r="H2" s="1760"/>
      <c r="I2" s="439" t="s">
        <v>226</v>
      </c>
      <c r="J2" s="439"/>
      <c r="K2" s="520">
        <v>1</v>
      </c>
      <c r="L2" s="529"/>
      <c r="M2" s="1361"/>
      <c r="N2" s="295"/>
      <c r="O2" s="295"/>
      <c r="P2" s="1374">
        <f>'vnos podatkov'!$A$6</f>
        <v>0</v>
      </c>
      <c r="Q2" s="1372"/>
      <c r="R2" s="1372"/>
      <c r="S2" s="1354"/>
      <c r="T2" s="1354"/>
      <c r="U2" s="1354"/>
      <c r="V2" s="1354"/>
      <c r="W2" s="1354"/>
      <c r="X2" s="1354"/>
      <c r="Y2" s="1354"/>
      <c r="Z2" s="1354"/>
      <c r="AA2" s="1354"/>
      <c r="AB2" s="1354"/>
      <c r="AC2" s="1354"/>
      <c r="AD2" s="1354"/>
      <c r="AE2" s="1354"/>
      <c r="AF2" s="1354"/>
      <c r="AG2" s="1354"/>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spans="1:256" ht="50.1" customHeight="1">
      <c r="A3" s="803"/>
      <c r="B3" s="803"/>
      <c r="C3" s="803"/>
      <c r="D3" s="803"/>
      <c r="E3" s="803"/>
      <c r="F3" s="803"/>
      <c r="G3" s="803"/>
      <c r="H3" s="1760"/>
      <c r="I3" s="517" t="s">
        <v>225</v>
      </c>
      <c r="J3" s="517" t="s">
        <v>67</v>
      </c>
      <c r="K3" s="986" t="s">
        <v>550</v>
      </c>
      <c r="L3" s="520">
        <f>'vnos podatkov'!$B$8</f>
        <v>0</v>
      </c>
      <c r="M3" s="1361"/>
      <c r="N3" s="295"/>
      <c r="O3" s="295"/>
      <c r="P3" s="1373">
        <f>'vnos podatkov'!$A$8</f>
        <v>0</v>
      </c>
      <c r="Q3" s="1373">
        <f>'vnos podatkov'!$B$8</f>
        <v>0</v>
      </c>
      <c r="R3" s="1373">
        <f>'vnos podatkov'!$A$10</f>
        <v>0</v>
      </c>
      <c r="S3" s="1354"/>
      <c r="T3" s="1354"/>
      <c r="U3" s="1354"/>
      <c r="V3" s="1354"/>
      <c r="W3" s="1354"/>
      <c r="X3" s="1354"/>
      <c r="Y3" s="1354"/>
      <c r="Z3" s="1354"/>
      <c r="AA3" s="1354"/>
      <c r="AB3" s="1354"/>
      <c r="AC3" s="1354"/>
      <c r="AD3" s="1354"/>
      <c r="AE3" s="1354"/>
      <c r="AF3" s="1354"/>
      <c r="AG3" s="1354"/>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spans="1:256" ht="50.1" customHeight="1">
      <c r="A4" s="803"/>
      <c r="B4" s="803"/>
      <c r="C4" s="1755" t="s">
        <v>218</v>
      </c>
      <c r="D4" s="1755"/>
      <c r="E4" s="1757" t="s">
        <v>553</v>
      </c>
      <c r="F4" s="1757">
        <f>'vnos podatkov'!$C$10</f>
        <v>0</v>
      </c>
      <c r="G4" s="1758">
        <f>'vnos podatkov'!$C$10</f>
        <v>0</v>
      </c>
      <c r="H4" s="1758">
        <f>'vnos podatkov'!$C$10</f>
        <v>0</v>
      </c>
      <c r="I4" s="298" t="s">
        <v>199</v>
      </c>
      <c r="J4" s="519" t="s">
        <v>67</v>
      </c>
      <c r="K4" s="1636">
        <v>41910</v>
      </c>
      <c r="L4" s="521"/>
      <c r="M4" s="1361"/>
      <c r="N4" s="295"/>
      <c r="O4" s="295"/>
      <c r="P4" s="1354"/>
      <c r="Q4" s="1354"/>
      <c r="R4" s="1354"/>
      <c r="S4" s="1354"/>
      <c r="T4" s="1354"/>
      <c r="U4" s="1354"/>
      <c r="V4" s="1354"/>
      <c r="W4" s="1354"/>
      <c r="X4" s="1354"/>
      <c r="Y4" s="1354"/>
      <c r="Z4" s="1354"/>
      <c r="AA4" s="1354"/>
      <c r="AB4" s="1354"/>
      <c r="AC4" s="1354"/>
      <c r="AD4" s="1354"/>
      <c r="AE4" s="1354"/>
      <c r="AF4" s="1354"/>
      <c r="AG4" s="1354"/>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spans="1:256" ht="50.1" customHeight="1">
      <c r="A5" s="803"/>
      <c r="B5" s="803"/>
      <c r="C5" s="1755" t="s">
        <v>191</v>
      </c>
      <c r="D5" s="1755"/>
      <c r="E5" s="1757" t="s">
        <v>549</v>
      </c>
      <c r="F5" s="1757"/>
      <c r="G5" s="1758"/>
      <c r="H5" s="1758"/>
      <c r="I5" s="1759" t="s">
        <v>217</v>
      </c>
      <c r="J5" s="1759"/>
      <c r="K5" s="540">
        <v>6</v>
      </c>
      <c r="L5" s="529"/>
      <c r="M5" s="1361"/>
      <c r="N5" s="295"/>
      <c r="O5" s="295"/>
      <c r="P5" s="1354"/>
      <c r="Q5" s="1354"/>
      <c r="R5" s="1354"/>
      <c r="S5" s="1354"/>
      <c r="T5" s="1354"/>
      <c r="U5" s="1354"/>
      <c r="V5" s="1354"/>
      <c r="W5" s="1354"/>
      <c r="X5" s="1354"/>
      <c r="Y5" s="1354"/>
      <c r="Z5" s="1354"/>
      <c r="AA5" s="1354"/>
      <c r="AB5" s="1354"/>
      <c r="AC5" s="1354"/>
      <c r="AD5" s="1354"/>
      <c r="AE5" s="1354"/>
      <c r="AF5" s="1354"/>
      <c r="AG5" s="1354"/>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pans="1:256" s="302" customFormat="1" ht="90" customHeight="1">
      <c r="A6" s="803"/>
      <c r="B6" s="803"/>
      <c r="C6" s="299" t="s">
        <v>494</v>
      </c>
      <c r="D6" s="299" t="s">
        <v>517</v>
      </c>
      <c r="E6" s="300"/>
      <c r="F6" s="528"/>
      <c r="G6" s="1753"/>
      <c r="H6" s="1753"/>
      <c r="I6" s="1753"/>
      <c r="J6" s="1753"/>
      <c r="K6" s="1754"/>
      <c r="L6" s="1754" t="s">
        <v>185</v>
      </c>
      <c r="M6" s="1361"/>
      <c r="N6" s="301"/>
      <c r="O6" s="301"/>
      <c r="P6" s="1749" t="s">
        <v>406</v>
      </c>
      <c r="Q6" s="1750"/>
      <c r="R6" s="1750"/>
      <c r="S6" s="1750"/>
      <c r="T6" s="1751"/>
      <c r="U6" s="1416"/>
      <c r="V6" s="1373"/>
      <c r="W6" s="1373"/>
      <c r="X6" s="1373"/>
      <c r="Y6" s="1373"/>
      <c r="Z6" s="1373"/>
      <c r="AA6" s="1373"/>
      <c r="AB6" s="1373"/>
      <c r="AC6" s="1373"/>
      <c r="AD6" s="1373"/>
      <c r="AE6" s="1373"/>
      <c r="AF6" s="1373"/>
      <c r="AG6" s="1373"/>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1"/>
      <c r="DA6" s="301"/>
      <c r="DB6" s="301"/>
      <c r="DC6" s="301"/>
      <c r="DD6" s="301"/>
      <c r="DE6" s="301"/>
      <c r="DF6" s="301"/>
      <c r="DG6" s="301"/>
      <c r="DH6" s="301"/>
      <c r="DI6" s="301"/>
      <c r="DJ6" s="301"/>
      <c r="DK6" s="301"/>
      <c r="DL6" s="301"/>
      <c r="DM6" s="301"/>
      <c r="DN6" s="301"/>
      <c r="DO6" s="301"/>
      <c r="DP6" s="301"/>
      <c r="DQ6" s="301"/>
      <c r="DR6" s="301"/>
      <c r="DS6" s="301"/>
      <c r="DT6" s="301"/>
      <c r="DU6" s="301"/>
      <c r="DV6" s="301"/>
      <c r="DW6" s="301"/>
      <c r="DX6" s="301"/>
      <c r="DY6" s="301"/>
      <c r="DZ6" s="301"/>
      <c r="EA6" s="301"/>
      <c r="EB6" s="301"/>
      <c r="EC6" s="301"/>
      <c r="ED6" s="301"/>
      <c r="EE6" s="301"/>
      <c r="EF6" s="301"/>
      <c r="EG6" s="301"/>
      <c r="EH6" s="301"/>
      <c r="EI6" s="301"/>
      <c r="EJ6" s="301"/>
      <c r="EK6" s="301"/>
      <c r="EL6" s="301"/>
      <c r="EM6" s="301"/>
      <c r="EN6" s="301"/>
      <c r="EO6" s="301"/>
      <c r="EP6" s="301"/>
      <c r="EQ6" s="301"/>
      <c r="ER6" s="301"/>
      <c r="ES6" s="301"/>
      <c r="ET6" s="301"/>
      <c r="EU6" s="301"/>
      <c r="EV6" s="301"/>
      <c r="EW6" s="301"/>
      <c r="EX6" s="301"/>
      <c r="EY6" s="301"/>
      <c r="EZ6" s="301"/>
      <c r="FA6" s="301"/>
      <c r="FB6" s="301"/>
      <c r="FC6" s="301"/>
      <c r="FD6" s="301"/>
      <c r="FE6" s="301"/>
      <c r="FF6" s="301"/>
      <c r="FG6" s="301"/>
      <c r="FH6" s="301"/>
      <c r="FI6" s="301"/>
      <c r="FJ6" s="301"/>
      <c r="FK6" s="301"/>
      <c r="FL6" s="301"/>
      <c r="FM6" s="301"/>
      <c r="FN6" s="301"/>
      <c r="FO6" s="301"/>
      <c r="FP6" s="301"/>
      <c r="FQ6" s="301"/>
      <c r="FR6" s="301"/>
      <c r="FS6" s="301"/>
      <c r="FT6" s="301"/>
      <c r="FU6" s="301"/>
      <c r="FV6" s="301"/>
      <c r="FW6" s="301"/>
      <c r="FX6" s="301"/>
      <c r="FY6" s="301"/>
      <c r="FZ6" s="301"/>
      <c r="GA6" s="301"/>
      <c r="GB6" s="301"/>
      <c r="GC6" s="301"/>
      <c r="GD6" s="301"/>
      <c r="GE6" s="301"/>
      <c r="GF6" s="301"/>
      <c r="GG6" s="301"/>
      <c r="GH6" s="301"/>
      <c r="GI6" s="301"/>
      <c r="GJ6" s="301"/>
      <c r="GK6" s="301"/>
      <c r="GL6" s="301"/>
      <c r="GM6" s="301"/>
      <c r="GN6" s="301"/>
      <c r="GO6" s="301"/>
      <c r="GP6" s="301"/>
      <c r="GQ6" s="301"/>
      <c r="GR6" s="301"/>
      <c r="GS6" s="301"/>
      <c r="GT6" s="301"/>
      <c r="GU6" s="301"/>
      <c r="GV6" s="301"/>
      <c r="GW6" s="301"/>
      <c r="GX6" s="301"/>
      <c r="GY6" s="301"/>
      <c r="GZ6" s="301"/>
      <c r="HA6" s="301"/>
      <c r="HB6" s="301"/>
      <c r="HC6" s="301"/>
      <c r="HD6" s="301"/>
      <c r="HE6" s="301"/>
      <c r="HF6" s="301"/>
      <c r="HG6" s="301"/>
      <c r="HH6" s="301"/>
      <c r="HI6" s="301"/>
      <c r="HJ6" s="301"/>
      <c r="HK6" s="301"/>
      <c r="HL6" s="301"/>
      <c r="HM6" s="301"/>
      <c r="HN6" s="301"/>
      <c r="HO6" s="301"/>
      <c r="HP6" s="301"/>
      <c r="HQ6" s="301"/>
      <c r="HR6" s="301"/>
      <c r="HS6" s="301"/>
      <c r="HT6" s="301"/>
      <c r="HU6" s="301"/>
      <c r="HV6" s="301"/>
      <c r="HW6" s="301"/>
      <c r="HX6" s="301"/>
      <c r="HY6" s="301"/>
      <c r="HZ6" s="301"/>
      <c r="IA6" s="301"/>
      <c r="IB6" s="301"/>
      <c r="IC6" s="301"/>
      <c r="ID6" s="301"/>
      <c r="IE6" s="301"/>
      <c r="IF6" s="301"/>
      <c r="IG6" s="301"/>
      <c r="IH6" s="301"/>
      <c r="II6" s="301"/>
      <c r="IJ6" s="301"/>
      <c r="IK6" s="301"/>
      <c r="IL6" s="301"/>
      <c r="IM6" s="301"/>
      <c r="IN6" s="301"/>
      <c r="IO6" s="301"/>
      <c r="IP6" s="301"/>
      <c r="IQ6" s="301"/>
      <c r="IR6" s="301"/>
      <c r="IS6" s="301"/>
      <c r="IT6" s="301"/>
      <c r="IU6" s="301"/>
      <c r="IV6" s="301"/>
    </row>
    <row r="7" spans="1:256" s="306" customFormat="1" ht="40.5" customHeight="1">
      <c r="A7" s="803"/>
      <c r="B7" s="803"/>
      <c r="C7" s="303" t="s">
        <v>126</v>
      </c>
      <c r="D7" s="304" t="s">
        <v>71</v>
      </c>
      <c r="E7" s="304" t="s">
        <v>72</v>
      </c>
      <c r="F7" s="304" t="s">
        <v>76</v>
      </c>
      <c r="G7" s="1753"/>
      <c r="H7" s="1753"/>
      <c r="I7" s="1753"/>
      <c r="J7" s="1753"/>
      <c r="K7" s="1754"/>
      <c r="L7" s="1754"/>
      <c r="M7" s="1361"/>
      <c r="N7" s="1415" t="s">
        <v>420</v>
      </c>
      <c r="O7" s="305"/>
      <c r="P7" s="1355" t="s">
        <v>126</v>
      </c>
      <c r="Q7" s="1355" t="s">
        <v>71</v>
      </c>
      <c r="R7" s="1355" t="s">
        <v>72</v>
      </c>
      <c r="S7" s="1355" t="s">
        <v>76</v>
      </c>
      <c r="T7" s="1356"/>
      <c r="U7" s="1356"/>
      <c r="V7" s="1356"/>
      <c r="W7" s="1356"/>
      <c r="X7" s="1355"/>
      <c r="Y7" s="1355" t="s">
        <v>126</v>
      </c>
      <c r="Z7" s="1355" t="s">
        <v>71</v>
      </c>
      <c r="AA7" s="1355" t="s">
        <v>72</v>
      </c>
      <c r="AB7" s="1355" t="s">
        <v>76</v>
      </c>
      <c r="AC7" s="1355"/>
      <c r="AD7" s="1355"/>
      <c r="AE7" s="1355"/>
      <c r="AF7" s="1355"/>
      <c r="AG7" s="1357" t="s">
        <v>355</v>
      </c>
      <c r="AH7" s="305"/>
      <c r="AI7" s="305"/>
      <c r="AJ7" s="305"/>
      <c r="AK7" s="305"/>
      <c r="AL7" s="305"/>
      <c r="AM7" s="305"/>
      <c r="AN7" s="305"/>
      <c r="AO7" s="305"/>
      <c r="AP7" s="305"/>
      <c r="AQ7" s="305"/>
      <c r="AR7" s="305"/>
      <c r="AS7" s="305"/>
      <c r="AT7" s="305"/>
      <c r="AU7" s="305"/>
      <c r="AV7" s="305"/>
      <c r="AW7" s="305"/>
      <c r="AX7" s="305"/>
      <c r="AY7" s="305"/>
      <c r="AZ7" s="305"/>
      <c r="BA7" s="305"/>
      <c r="BB7" s="305"/>
      <c r="BC7" s="305"/>
      <c r="BD7" s="305"/>
      <c r="BE7" s="305"/>
      <c r="BF7" s="305"/>
      <c r="BG7" s="305"/>
      <c r="BH7" s="305"/>
      <c r="BI7" s="305"/>
      <c r="BJ7" s="305"/>
      <c r="BK7" s="305"/>
      <c r="BL7" s="305"/>
      <c r="BM7" s="305"/>
      <c r="BN7" s="305"/>
      <c r="BO7" s="305"/>
      <c r="BP7" s="305"/>
      <c r="BQ7" s="305"/>
      <c r="BR7" s="305"/>
      <c r="BS7" s="305"/>
      <c r="BT7" s="305"/>
      <c r="BU7" s="305"/>
      <c r="BV7" s="305"/>
      <c r="BW7" s="305"/>
      <c r="BX7" s="305"/>
      <c r="BY7" s="305"/>
      <c r="BZ7" s="305"/>
      <c r="CA7" s="305"/>
      <c r="CB7" s="305"/>
      <c r="CC7" s="305"/>
      <c r="CD7" s="305"/>
      <c r="CE7" s="305"/>
      <c r="CF7" s="305"/>
      <c r="CG7" s="305"/>
      <c r="CH7" s="305"/>
      <c r="CI7" s="305"/>
      <c r="CJ7" s="305"/>
      <c r="CK7" s="305"/>
      <c r="CL7" s="305"/>
      <c r="CM7" s="305"/>
      <c r="CN7" s="305"/>
      <c r="CO7" s="305"/>
      <c r="CP7" s="305"/>
      <c r="CQ7" s="305"/>
      <c r="CR7" s="305"/>
      <c r="CS7" s="305"/>
      <c r="CT7" s="305"/>
      <c r="CU7" s="305"/>
      <c r="CV7" s="305"/>
      <c r="CW7" s="305"/>
      <c r="CX7" s="305"/>
      <c r="CY7" s="305"/>
      <c r="CZ7" s="305"/>
      <c r="DA7" s="305"/>
      <c r="DB7" s="305"/>
      <c r="DC7" s="305"/>
      <c r="DD7" s="305"/>
      <c r="DE7" s="305"/>
      <c r="DF7" s="305"/>
      <c r="DG7" s="305"/>
      <c r="DH7" s="305"/>
      <c r="DI7" s="305"/>
      <c r="DJ7" s="305"/>
      <c r="DK7" s="305"/>
      <c r="DL7" s="305"/>
      <c r="DM7" s="305"/>
      <c r="DN7" s="305"/>
      <c r="DO7" s="305"/>
      <c r="DP7" s="305"/>
      <c r="DQ7" s="305"/>
      <c r="DR7" s="305"/>
      <c r="DS7" s="305"/>
      <c r="DT7" s="305"/>
      <c r="DU7" s="305"/>
      <c r="DV7" s="305"/>
      <c r="DW7" s="305"/>
      <c r="DX7" s="305"/>
      <c r="DY7" s="305"/>
      <c r="DZ7" s="305"/>
      <c r="EA7" s="305"/>
      <c r="EB7" s="305"/>
      <c r="EC7" s="305"/>
      <c r="ED7" s="305"/>
      <c r="EE7" s="305"/>
      <c r="EF7" s="305"/>
      <c r="EG7" s="305"/>
      <c r="EH7" s="305"/>
      <c r="EI7" s="305"/>
      <c r="EJ7" s="305"/>
      <c r="EK7" s="305"/>
      <c r="EL7" s="305"/>
      <c r="EM7" s="305"/>
      <c r="EN7" s="305"/>
      <c r="EO7" s="305"/>
      <c r="EP7" s="305"/>
      <c r="EQ7" s="305"/>
      <c r="ER7" s="305"/>
      <c r="ES7" s="305"/>
      <c r="ET7" s="305"/>
      <c r="EU7" s="305"/>
      <c r="EV7" s="305"/>
      <c r="EW7" s="305"/>
      <c r="EX7" s="305"/>
      <c r="EY7" s="305"/>
      <c r="EZ7" s="305"/>
      <c r="FA7" s="305"/>
      <c r="FB7" s="305"/>
      <c r="FC7" s="305"/>
      <c r="FD7" s="305"/>
      <c r="FE7" s="305"/>
      <c r="FF7" s="305"/>
      <c r="FG7" s="305"/>
      <c r="FH7" s="305"/>
      <c r="FI7" s="305"/>
      <c r="FJ7" s="305"/>
      <c r="FK7" s="305"/>
      <c r="FL7" s="305"/>
      <c r="FM7" s="305"/>
      <c r="FN7" s="305"/>
      <c r="FO7" s="305"/>
      <c r="FP7" s="305"/>
      <c r="FQ7" s="305"/>
      <c r="FR7" s="305"/>
      <c r="FS7" s="305"/>
      <c r="FT7" s="305"/>
      <c r="FU7" s="305"/>
      <c r="FV7" s="305"/>
      <c r="FW7" s="305"/>
      <c r="FX7" s="305"/>
      <c r="FY7" s="305"/>
      <c r="FZ7" s="305"/>
      <c r="GA7" s="305"/>
      <c r="GB7" s="305"/>
      <c r="GC7" s="305"/>
      <c r="GD7" s="305"/>
      <c r="GE7" s="305"/>
      <c r="GF7" s="305"/>
      <c r="GG7" s="305"/>
      <c r="GH7" s="305"/>
      <c r="GI7" s="305"/>
      <c r="GJ7" s="305"/>
      <c r="GK7" s="305"/>
      <c r="GL7" s="305"/>
      <c r="GM7" s="305"/>
      <c r="GN7" s="305"/>
      <c r="GO7" s="305"/>
      <c r="GP7" s="305"/>
      <c r="GQ7" s="305"/>
      <c r="GR7" s="305"/>
      <c r="GS7" s="305"/>
      <c r="GT7" s="305"/>
      <c r="GU7" s="305"/>
      <c r="GV7" s="305"/>
      <c r="GW7" s="305"/>
      <c r="GX7" s="305"/>
      <c r="GY7" s="305"/>
      <c r="GZ7" s="305"/>
      <c r="HA7" s="305"/>
      <c r="HB7" s="305"/>
      <c r="HC7" s="305"/>
      <c r="HD7" s="305"/>
      <c r="HE7" s="305"/>
      <c r="HF7" s="305"/>
      <c r="HG7" s="305"/>
      <c r="HH7" s="305"/>
      <c r="HI7" s="305"/>
      <c r="HJ7" s="305"/>
      <c r="HK7" s="305"/>
      <c r="HL7" s="305"/>
      <c r="HM7" s="305"/>
      <c r="HN7" s="305"/>
      <c r="HO7" s="305"/>
      <c r="HP7" s="305"/>
      <c r="HQ7" s="305"/>
      <c r="HR7" s="305"/>
      <c r="HS7" s="305"/>
      <c r="HT7" s="305"/>
      <c r="HU7" s="305"/>
      <c r="HV7" s="305"/>
      <c r="HW7" s="305"/>
      <c r="HX7" s="305"/>
      <c r="HY7" s="305"/>
      <c r="HZ7" s="305"/>
      <c r="IA7" s="305"/>
      <c r="IB7" s="305"/>
      <c r="IC7" s="305"/>
      <c r="ID7" s="305"/>
      <c r="IE7" s="305"/>
      <c r="IF7" s="305"/>
      <c r="IG7" s="305"/>
      <c r="IH7" s="305"/>
      <c r="II7" s="305"/>
      <c r="IJ7" s="305"/>
      <c r="IK7" s="305"/>
      <c r="IL7" s="305"/>
      <c r="IM7" s="305"/>
      <c r="IN7" s="305"/>
      <c r="IO7" s="305"/>
      <c r="IP7" s="305"/>
      <c r="IQ7" s="305"/>
      <c r="IR7" s="305"/>
      <c r="IS7" s="305"/>
      <c r="IT7" s="305"/>
      <c r="IU7" s="305"/>
      <c r="IV7" s="305"/>
    </row>
    <row r="8" spans="1:256" ht="72" customHeight="1">
      <c r="A8" s="816"/>
      <c r="B8" s="801">
        <v>1</v>
      </c>
      <c r="C8" s="531" t="str">
        <f>UPPER(IF($A8="","",VLOOKUP($A8,#REF!,2)))</f>
        <v/>
      </c>
      <c r="D8" s="532" t="s">
        <v>505</v>
      </c>
      <c r="E8" s="532" t="s">
        <v>506</v>
      </c>
      <c r="F8" s="533" t="str">
        <f>UPPER(IF($A8="","",VLOOKUP($A8,#REF!,5)))</f>
        <v/>
      </c>
      <c r="G8" s="525"/>
      <c r="H8" s="526"/>
      <c r="I8" s="526"/>
      <c r="J8" s="526"/>
      <c r="K8" s="527"/>
      <c r="L8" s="527"/>
      <c r="M8" s="1362" t="str">
        <f>IF($A8="","",VLOOKUP($A8,#REF!,14))</f>
        <v/>
      </c>
      <c r="N8" s="527" t="str">
        <f>IF(L8="","",IF(L8=1,8,IF(L8=2,6,IF(L8=3,4,2))))</f>
        <v/>
      </c>
      <c r="O8" s="1354"/>
      <c r="P8" s="1358" t="str">
        <f>UPPER(IF($A8="","",VLOOKUP($A8,#REF!,2)))</f>
        <v/>
      </c>
      <c r="Q8" s="1358" t="str">
        <f>UPPER(IF($A8="","",VLOOKUP($A8,#REF!,3)))</f>
        <v/>
      </c>
      <c r="R8" s="1358" t="str">
        <f>PROPER(IF($A8="","",VLOOKUP($A8,#REF!,4)))</f>
        <v/>
      </c>
      <c r="S8" s="1358" t="str">
        <f>UPPER(IF($A8="","",VLOOKUP($A8,#REF!,5)))</f>
        <v/>
      </c>
      <c r="T8" s="1367"/>
      <c r="U8" s="1359"/>
      <c r="V8" s="1359"/>
      <c r="W8" s="1359"/>
      <c r="X8" s="1372"/>
      <c r="Y8" s="1358" t="str">
        <f>UPPER(IF($A8="","",VLOOKUP($A8,#REF!,2)))</f>
        <v/>
      </c>
      <c r="Z8" s="1358" t="str">
        <f>UPPER(IF($A8="","",VLOOKUP($A8,#REF!,3)))</f>
        <v/>
      </c>
      <c r="AA8" s="1358" t="str">
        <f>PROPER(IF($A8="","",VLOOKUP($A8,#REF!,4)))</f>
        <v/>
      </c>
      <c r="AB8" s="1358" t="str">
        <f>UPPER(IF($A8="","",VLOOKUP($A8,#REF!,5)))</f>
        <v/>
      </c>
      <c r="AC8" s="1367"/>
      <c r="AD8" s="1366" t="str">
        <f>IF(U8="","",IF(U8="1bb","1bb",IF(U8="2bb","2bb",IF(U8=1,$M9,0))))</f>
        <v/>
      </c>
      <c r="AE8" s="1366" t="str">
        <f>IF(V8="","",IF(V8="1bb","1bb",IF(V8="3bb","3bb",IF(V8=1,$M10,0))))</f>
        <v/>
      </c>
      <c r="AF8" s="1366" t="str">
        <f>IF(W8="","",IF(W8="1bb","1bb",IF(W8="4bb","4bb",IF(W8=1,$M11,0))))</f>
        <v/>
      </c>
      <c r="AG8" s="1368">
        <f>SUM(AD8:AF8)</f>
        <v>0</v>
      </c>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c r="HX8" s="295"/>
      <c r="HY8" s="295"/>
      <c r="HZ8" s="295"/>
      <c r="IA8" s="295"/>
      <c r="IB8" s="295"/>
      <c r="IC8" s="295"/>
      <c r="ID8" s="295"/>
      <c r="IE8" s="295"/>
      <c r="IF8" s="295"/>
      <c r="IG8" s="295"/>
      <c r="IH8" s="295"/>
      <c r="II8" s="295"/>
      <c r="IJ8" s="295"/>
      <c r="IK8" s="295"/>
      <c r="IL8" s="295"/>
      <c r="IM8" s="295"/>
      <c r="IN8" s="295"/>
      <c r="IO8" s="295"/>
      <c r="IP8" s="295"/>
      <c r="IQ8" s="295"/>
      <c r="IR8" s="295"/>
      <c r="IS8" s="295"/>
      <c r="IT8" s="295"/>
      <c r="IU8" s="295"/>
      <c r="IV8" s="295"/>
    </row>
    <row r="9" spans="1:256" ht="72" customHeight="1">
      <c r="A9" s="816"/>
      <c r="B9" s="801">
        <v>2</v>
      </c>
      <c r="C9" s="531" t="str">
        <f>UPPER(IF($A9="","",VLOOKUP($A9,#REF!,2)))</f>
        <v/>
      </c>
      <c r="D9" s="532" t="s">
        <v>513</v>
      </c>
      <c r="E9" s="532" t="s">
        <v>514</v>
      </c>
      <c r="F9" s="533" t="str">
        <f>UPPER(IF($A9="","",VLOOKUP($A9,#REF!,5)))</f>
        <v/>
      </c>
      <c r="G9" s="526"/>
      <c r="H9" s="525"/>
      <c r="I9" s="526"/>
      <c r="J9" s="526"/>
      <c r="K9" s="527">
        <v>0</v>
      </c>
      <c r="L9" s="527"/>
      <c r="M9" s="1362" t="str">
        <f>IF($A9="","",VLOOKUP($A9,#REF!,14))</f>
        <v/>
      </c>
      <c r="N9" s="527" t="str">
        <f>IF(L9="","",IF(L9=1,8,IF(L9=2,6,IF(L9=3,4,2))))</f>
        <v/>
      </c>
      <c r="O9" s="1354"/>
      <c r="P9" s="1358" t="str">
        <f>UPPER(IF($A9="","",VLOOKUP($A9,#REF!,2)))</f>
        <v/>
      </c>
      <c r="Q9" s="1358" t="str">
        <f>UPPER(IF($A9="","",VLOOKUP($A9,#REF!,3)))</f>
        <v/>
      </c>
      <c r="R9" s="1358" t="str">
        <f>PROPER(IF($A9="","",VLOOKUP($A9,#REF!,4)))</f>
        <v/>
      </c>
      <c r="S9" s="1358" t="str">
        <f>UPPER(IF($A9="","",VLOOKUP($A9,#REF!,5)))</f>
        <v/>
      </c>
      <c r="T9" s="1359"/>
      <c r="U9" s="1367"/>
      <c r="V9" s="1359"/>
      <c r="W9" s="1359"/>
      <c r="X9" s="1372"/>
      <c r="Y9" s="1358" t="str">
        <f>UPPER(IF($A9="","",VLOOKUP($A9,#REF!,2)))</f>
        <v/>
      </c>
      <c r="Z9" s="1358" t="str">
        <f>UPPER(IF($A9="","",VLOOKUP($A9,#REF!,3)))</f>
        <v/>
      </c>
      <c r="AA9" s="1358" t="str">
        <f>PROPER(IF($A9="","",VLOOKUP($A9,#REF!,4)))</f>
        <v/>
      </c>
      <c r="AB9" s="1358" t="str">
        <f>UPPER(IF($A9="","",VLOOKUP($A9,#REF!,5)))</f>
        <v/>
      </c>
      <c r="AC9" s="1366" t="str">
        <f>IF(T9="","",IF(T9="1bb","1bb",IF(T9="2bb","2bb",IF(T9=1,0,M8))))</f>
        <v/>
      </c>
      <c r="AD9" s="1367"/>
      <c r="AE9" s="1366" t="str">
        <f>IF(V9="","",IF(V9="2bb","2bb",IF(V9="3bb","3bb",IF(V9=2,M10,0))))</f>
        <v/>
      </c>
      <c r="AF9" s="1366" t="str">
        <f>IF(W9="","",IF(W9="2bb","2bb",IF(W9="4bb","4bb",IF(W9=2,M11,0))))</f>
        <v/>
      </c>
      <c r="AG9" s="1368">
        <f>SUM(AC9:AF9)</f>
        <v>0</v>
      </c>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c r="IK9" s="295"/>
      <c r="IL9" s="295"/>
      <c r="IM9" s="295"/>
      <c r="IN9" s="295"/>
      <c r="IO9" s="295"/>
      <c r="IP9" s="295"/>
      <c r="IQ9" s="295"/>
      <c r="IR9" s="295"/>
      <c r="IS9" s="295"/>
      <c r="IT9" s="295"/>
      <c r="IU9" s="295"/>
      <c r="IV9" s="295"/>
    </row>
    <row r="10" spans="1:256" ht="72" customHeight="1">
      <c r="A10" s="816"/>
      <c r="B10" s="802">
        <v>3</v>
      </c>
      <c r="C10" s="531" t="str">
        <f>UPPER(IF($A10="","",VLOOKUP($A10,#REF!,2)))</f>
        <v/>
      </c>
      <c r="D10" s="532" t="s">
        <v>515</v>
      </c>
      <c r="E10" s="532" t="s">
        <v>516</v>
      </c>
      <c r="F10" s="533" t="str">
        <f>UPPER(IF($A10="","",VLOOKUP($A10,#REF!,5)))</f>
        <v/>
      </c>
      <c r="G10" s="526"/>
      <c r="H10" s="526"/>
      <c r="I10" s="525"/>
      <c r="J10" s="526"/>
      <c r="K10" s="527"/>
      <c r="L10" s="527"/>
      <c r="M10" s="1362" t="str">
        <f>IF($A10="","",VLOOKUP($A10,#REF!,14))</f>
        <v/>
      </c>
      <c r="N10" s="527" t="str">
        <f>IF(L10="","",IF(L10=1,8,IF(L10=2,6,IF(L10=3,4,2))))</f>
        <v/>
      </c>
      <c r="O10" s="1354"/>
      <c r="P10" s="1358" t="str">
        <f>UPPER(IF($A10="","",VLOOKUP($A10,#REF!,2)))</f>
        <v/>
      </c>
      <c r="Q10" s="1358" t="str">
        <f>UPPER(IF($A10="","",VLOOKUP($A10,#REF!,3)))</f>
        <v/>
      </c>
      <c r="R10" s="1358" t="str">
        <f>PROPER(IF($A10="","",VLOOKUP($A10,#REF!,4)))</f>
        <v/>
      </c>
      <c r="S10" s="1358" t="str">
        <f>UPPER(IF($A10="","",VLOOKUP($A10,#REF!,5)))</f>
        <v/>
      </c>
      <c r="T10" s="1359"/>
      <c r="U10" s="1359"/>
      <c r="V10" s="1367"/>
      <c r="W10" s="1359"/>
      <c r="X10" s="1372"/>
      <c r="Y10" s="1358" t="str">
        <f>UPPER(IF($A10="","",VLOOKUP($A10,#REF!,2)))</f>
        <v/>
      </c>
      <c r="Z10" s="1358" t="str">
        <f>UPPER(IF($A10="","",VLOOKUP($A10,#REF!,3)))</f>
        <v/>
      </c>
      <c r="AA10" s="1358" t="str">
        <f>PROPER(IF($A10="","",VLOOKUP($A10,#REF!,4)))</f>
        <v/>
      </c>
      <c r="AB10" s="1358" t="str">
        <f>UPPER(IF($A10="","",VLOOKUP($A10,#REF!,5)))</f>
        <v/>
      </c>
      <c r="AC10" s="1366" t="str">
        <f>IF(T10="","",IF(T10="1bb","1bb",IF(T10="3bb","3bb",IF(T10=1,0,M8))))</f>
        <v/>
      </c>
      <c r="AD10" s="1366" t="str">
        <f>IF(U10="","",IF(U10="2bb","2bb",IF(U10="3bb","3bb",IF(U10=2,0,M9))))</f>
        <v/>
      </c>
      <c r="AE10" s="1367"/>
      <c r="AF10" s="1366" t="str">
        <f>IF(W10="","",IF(W10="3bb","3bb",IF(W10="4bb","4bb",IF(W10=3,M11,0))))</f>
        <v/>
      </c>
      <c r="AG10" s="1368">
        <f>SUM(AC10:AF10)</f>
        <v>0</v>
      </c>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c r="IK10" s="295"/>
      <c r="IL10" s="295"/>
      <c r="IM10" s="295"/>
      <c r="IN10" s="295"/>
      <c r="IO10" s="295"/>
      <c r="IP10" s="295"/>
      <c r="IQ10" s="295"/>
      <c r="IR10" s="295"/>
      <c r="IS10" s="295"/>
      <c r="IT10" s="295"/>
      <c r="IU10" s="295"/>
      <c r="IV10" s="295"/>
    </row>
    <row r="11" spans="1:256" ht="72" customHeight="1">
      <c r="A11" s="816"/>
      <c r="B11" s="801">
        <v>4</v>
      </c>
      <c r="C11" s="531" t="str">
        <f>UPPER(IF($A11="","",VLOOKUP($A11,#REF!,2)))</f>
        <v/>
      </c>
      <c r="D11" s="532" t="str">
        <f>UPPER(IF($A11="","",VLOOKUP($A11,#REF!,3)))</f>
        <v/>
      </c>
      <c r="E11" s="532" t="str">
        <f>PROPER(IF($A11="","",VLOOKUP($A11,#REF!,4)))</f>
        <v/>
      </c>
      <c r="F11" s="533" t="str">
        <f>UPPER(IF($A11="","",VLOOKUP($A11,#REF!,5)))</f>
        <v/>
      </c>
      <c r="G11" s="526"/>
      <c r="H11" s="526"/>
      <c r="I11" s="526"/>
      <c r="J11" s="525"/>
      <c r="K11" s="527"/>
      <c r="L11" s="527"/>
      <c r="M11" s="1362" t="str">
        <f>IF($A11="","",VLOOKUP($A11,#REF!,14))</f>
        <v/>
      </c>
      <c r="N11" s="527" t="str">
        <f>IF(L11="","",IF(L11=1,8,IF(L11=2,6,IF(L11=3,4,2))))</f>
        <v/>
      </c>
      <c r="O11" s="1354"/>
      <c r="P11" s="1358" t="str">
        <f>UPPER(IF($A11="","",VLOOKUP($A11,#REF!,2)))</f>
        <v/>
      </c>
      <c r="Q11" s="1358" t="str">
        <f>UPPER(IF($A11="","",VLOOKUP($A11,#REF!,3)))</f>
        <v/>
      </c>
      <c r="R11" s="1358" t="str">
        <f>PROPER(IF($A11="","",VLOOKUP($A11,#REF!,4)))</f>
        <v/>
      </c>
      <c r="S11" s="1358" t="str">
        <f>UPPER(IF($A11="","",VLOOKUP($A11,#REF!,5)))</f>
        <v/>
      </c>
      <c r="T11" s="1359"/>
      <c r="U11" s="1359"/>
      <c r="V11" s="1359"/>
      <c r="W11" s="1367"/>
      <c r="X11" s="1372"/>
      <c r="Y11" s="1358" t="str">
        <f>UPPER(IF($A11="","",VLOOKUP($A11,#REF!,2)))</f>
        <v/>
      </c>
      <c r="Z11" s="1358" t="str">
        <f>UPPER(IF($A11="","",VLOOKUP($A11,#REF!,3)))</f>
        <v/>
      </c>
      <c r="AA11" s="1358" t="str">
        <f>PROPER(IF($A11="","",VLOOKUP($A11,#REF!,4)))</f>
        <v/>
      </c>
      <c r="AB11" s="1358" t="str">
        <f>UPPER(IF($A11="","",VLOOKUP($A11,#REF!,5)))</f>
        <v/>
      </c>
      <c r="AC11" s="1366" t="str">
        <f>IF(T11="","",IF(T11="1bb","1bb",IF(T11="4bb","4bb",IF(T11=1,0,M8))))</f>
        <v/>
      </c>
      <c r="AD11" s="1366" t="str">
        <f>IF(U11="","",IF(U11="2bb","2bb",IF(U11="4bb","4bb",IF(U11=2,0,M9))))</f>
        <v/>
      </c>
      <c r="AE11" s="1366" t="str">
        <f>IF(V11="","",IF(V11="3bb","3bb",IF(V11="4bb","4bb",IF(V11=3,0,M10))))</f>
        <v/>
      </c>
      <c r="AF11" s="1367"/>
      <c r="AG11" s="1368">
        <f>SUM(AC11:AF11)</f>
        <v>0</v>
      </c>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c r="HX11" s="295"/>
      <c r="HY11" s="295"/>
      <c r="HZ11" s="295"/>
      <c r="IA11" s="295"/>
      <c r="IB11" s="295"/>
      <c r="IC11" s="295"/>
      <c r="ID11" s="295"/>
      <c r="IE11" s="295"/>
      <c r="IF11" s="295"/>
      <c r="IG11" s="295"/>
      <c r="IH11" s="295"/>
      <c r="II11" s="295"/>
      <c r="IJ11" s="295"/>
      <c r="IK11" s="295"/>
      <c r="IL11" s="295"/>
      <c r="IM11" s="295"/>
      <c r="IN11" s="295"/>
      <c r="IO11" s="295"/>
      <c r="IP11" s="295"/>
      <c r="IQ11" s="295"/>
      <c r="IR11" s="295"/>
      <c r="IS11" s="295"/>
      <c r="IT11" s="295"/>
      <c r="IU11" s="295"/>
      <c r="IV11" s="295"/>
    </row>
    <row r="12" spans="1:256" ht="100.5" customHeight="1">
      <c r="A12" s="662"/>
      <c r="B12" s="662"/>
      <c r="C12" s="299" t="s">
        <v>495</v>
      </c>
      <c r="D12" s="299" t="s">
        <v>518</v>
      </c>
      <c r="E12" s="300"/>
      <c r="F12" s="528"/>
      <c r="G12" s="1753"/>
      <c r="H12" s="1753"/>
      <c r="I12" s="1753"/>
      <c r="J12" s="1753"/>
      <c r="K12" s="1754" t="s">
        <v>184</v>
      </c>
      <c r="L12" s="1754" t="s">
        <v>185</v>
      </c>
      <c r="M12" s="1361"/>
      <c r="N12" s="295"/>
      <c r="O12" s="295"/>
      <c r="P12" s="1354"/>
      <c r="Q12" s="1354"/>
      <c r="R12" s="1354"/>
      <c r="S12" s="1354"/>
      <c r="T12" s="1354"/>
      <c r="U12" s="1354"/>
      <c r="V12" s="1354"/>
      <c r="W12" s="1354"/>
      <c r="X12" s="1354"/>
      <c r="Y12" s="1354"/>
      <c r="Z12" s="1354"/>
      <c r="AA12" s="1354"/>
      <c r="AB12" s="1354"/>
      <c r="AC12" s="1354"/>
      <c r="AD12" s="1354"/>
      <c r="AE12" s="1354"/>
      <c r="AF12" s="1354"/>
      <c r="AG12" s="1354"/>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c r="HX12" s="295"/>
      <c r="HY12" s="295"/>
      <c r="HZ12" s="295"/>
      <c r="IA12" s="295"/>
      <c r="IB12" s="295"/>
      <c r="IC12" s="295"/>
      <c r="ID12" s="295"/>
      <c r="IE12" s="295"/>
      <c r="IF12" s="295"/>
      <c r="IG12" s="295"/>
      <c r="IH12" s="295"/>
      <c r="II12" s="295"/>
      <c r="IJ12" s="295"/>
      <c r="IK12" s="295"/>
      <c r="IL12" s="295"/>
      <c r="IM12" s="295"/>
      <c r="IN12" s="295"/>
      <c r="IO12" s="295"/>
      <c r="IP12" s="295"/>
      <c r="IQ12" s="295"/>
      <c r="IR12" s="295"/>
      <c r="IS12" s="295"/>
      <c r="IT12" s="295"/>
      <c r="IU12" s="295"/>
      <c r="IV12" s="295"/>
    </row>
    <row r="13" spans="1:256" s="306" customFormat="1" ht="40.5" customHeight="1">
      <c r="A13" s="662"/>
      <c r="B13" s="662"/>
      <c r="C13" s="303" t="s">
        <v>126</v>
      </c>
      <c r="D13" s="304" t="s">
        <v>71</v>
      </c>
      <c r="E13" s="530" t="s">
        <v>72</v>
      </c>
      <c r="F13" s="304" t="s">
        <v>76</v>
      </c>
      <c r="G13" s="1753"/>
      <c r="H13" s="1753"/>
      <c r="I13" s="1753"/>
      <c r="J13" s="1753"/>
      <c r="K13" s="1754"/>
      <c r="L13" s="1754"/>
      <c r="M13" s="1361"/>
      <c r="N13" s="1415" t="s">
        <v>420</v>
      </c>
      <c r="O13" s="305"/>
      <c r="P13" s="1355" t="s">
        <v>126</v>
      </c>
      <c r="Q13" s="1355" t="s">
        <v>71</v>
      </c>
      <c r="R13" s="1355" t="s">
        <v>72</v>
      </c>
      <c r="S13" s="1355" t="s">
        <v>76</v>
      </c>
      <c r="T13" s="1356"/>
      <c r="U13" s="1415"/>
      <c r="V13" s="1415"/>
      <c r="W13" s="1415"/>
      <c r="X13" s="1415"/>
      <c r="Y13" s="1355" t="s">
        <v>126</v>
      </c>
      <c r="Z13" s="1355" t="s">
        <v>71</v>
      </c>
      <c r="AA13" s="1355" t="s">
        <v>72</v>
      </c>
      <c r="AB13" s="1355" t="s">
        <v>76</v>
      </c>
      <c r="AC13" s="1355"/>
      <c r="AD13" s="1355"/>
      <c r="AE13" s="1355"/>
      <c r="AF13" s="1355"/>
      <c r="AG13" s="1357" t="s">
        <v>355</v>
      </c>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305"/>
      <c r="BQ13" s="305"/>
      <c r="BR13" s="305"/>
      <c r="BS13" s="305"/>
      <c r="BT13" s="305"/>
      <c r="BU13" s="305"/>
      <c r="BV13" s="305"/>
      <c r="BW13" s="305"/>
      <c r="BX13" s="305"/>
      <c r="BY13" s="305"/>
      <c r="BZ13" s="305"/>
      <c r="CA13" s="305"/>
      <c r="CB13" s="305"/>
      <c r="CC13" s="305"/>
      <c r="CD13" s="305"/>
      <c r="CE13" s="305"/>
      <c r="CF13" s="305"/>
      <c r="CG13" s="305"/>
      <c r="CH13" s="305"/>
      <c r="CI13" s="305"/>
      <c r="CJ13" s="305"/>
      <c r="CK13" s="305"/>
      <c r="CL13" s="305"/>
      <c r="CM13" s="305"/>
      <c r="CN13" s="305"/>
      <c r="CO13" s="305"/>
      <c r="CP13" s="305"/>
      <c r="CQ13" s="305"/>
      <c r="CR13" s="305"/>
      <c r="CS13" s="305"/>
      <c r="CT13" s="305"/>
      <c r="CU13" s="305"/>
      <c r="CV13" s="305"/>
      <c r="CW13" s="305"/>
      <c r="CX13" s="305"/>
      <c r="CY13" s="305"/>
      <c r="CZ13" s="305"/>
      <c r="DA13" s="305"/>
      <c r="DB13" s="305"/>
      <c r="DC13" s="305"/>
      <c r="DD13" s="305"/>
      <c r="DE13" s="305"/>
      <c r="DF13" s="305"/>
      <c r="DG13" s="305"/>
      <c r="DH13" s="305"/>
      <c r="DI13" s="305"/>
      <c r="DJ13" s="305"/>
      <c r="DK13" s="305"/>
      <c r="DL13" s="305"/>
      <c r="DM13" s="305"/>
      <c r="DN13" s="305"/>
      <c r="DO13" s="305"/>
      <c r="DP13" s="305"/>
      <c r="DQ13" s="305"/>
      <c r="DR13" s="305"/>
      <c r="DS13" s="305"/>
      <c r="DT13" s="305"/>
      <c r="DU13" s="305"/>
      <c r="DV13" s="305"/>
      <c r="DW13" s="305"/>
      <c r="DX13" s="305"/>
      <c r="DY13" s="305"/>
      <c r="DZ13" s="305"/>
      <c r="EA13" s="305"/>
      <c r="EB13" s="305"/>
      <c r="EC13" s="305"/>
      <c r="ED13" s="305"/>
      <c r="EE13" s="305"/>
      <c r="EF13" s="305"/>
      <c r="EG13" s="305"/>
      <c r="EH13" s="305"/>
      <c r="EI13" s="305"/>
      <c r="EJ13" s="305"/>
      <c r="EK13" s="305"/>
      <c r="EL13" s="305"/>
      <c r="EM13" s="305"/>
      <c r="EN13" s="305"/>
      <c r="EO13" s="305"/>
      <c r="EP13" s="305"/>
      <c r="EQ13" s="305"/>
      <c r="ER13" s="305"/>
      <c r="ES13" s="305"/>
      <c r="ET13" s="305"/>
      <c r="EU13" s="305"/>
      <c r="EV13" s="305"/>
      <c r="EW13" s="305"/>
      <c r="EX13" s="305"/>
      <c r="EY13" s="305"/>
      <c r="EZ13" s="305"/>
      <c r="FA13" s="305"/>
      <c r="FB13" s="305"/>
      <c r="FC13" s="305"/>
      <c r="FD13" s="305"/>
      <c r="FE13" s="305"/>
      <c r="FF13" s="305"/>
      <c r="FG13" s="305"/>
      <c r="FH13" s="305"/>
      <c r="FI13" s="305"/>
      <c r="FJ13" s="305"/>
      <c r="FK13" s="305"/>
      <c r="FL13" s="305"/>
      <c r="FM13" s="305"/>
      <c r="FN13" s="305"/>
      <c r="FO13" s="305"/>
      <c r="FP13" s="305"/>
      <c r="FQ13" s="305"/>
      <c r="FR13" s="305"/>
      <c r="FS13" s="305"/>
      <c r="FT13" s="305"/>
      <c r="FU13" s="305"/>
      <c r="FV13" s="305"/>
      <c r="FW13" s="305"/>
      <c r="FX13" s="305"/>
      <c r="FY13" s="305"/>
      <c r="FZ13" s="305"/>
      <c r="GA13" s="305"/>
      <c r="GB13" s="305"/>
      <c r="GC13" s="305"/>
      <c r="GD13" s="305"/>
      <c r="GE13" s="305"/>
      <c r="GF13" s="305"/>
      <c r="GG13" s="305"/>
      <c r="GH13" s="305"/>
      <c r="GI13" s="305"/>
      <c r="GJ13" s="305"/>
      <c r="GK13" s="305"/>
      <c r="GL13" s="305"/>
      <c r="GM13" s="305"/>
      <c r="GN13" s="305"/>
      <c r="GO13" s="305"/>
      <c r="GP13" s="305"/>
      <c r="GQ13" s="305"/>
      <c r="GR13" s="305"/>
      <c r="GS13" s="305"/>
      <c r="GT13" s="305"/>
      <c r="GU13" s="305"/>
      <c r="GV13" s="305"/>
      <c r="GW13" s="305"/>
      <c r="GX13" s="305"/>
      <c r="GY13" s="305"/>
      <c r="GZ13" s="305"/>
      <c r="HA13" s="305"/>
      <c r="HB13" s="305"/>
      <c r="HC13" s="305"/>
      <c r="HD13" s="305"/>
      <c r="HE13" s="305"/>
      <c r="HF13" s="305"/>
      <c r="HG13" s="305"/>
      <c r="HH13" s="305"/>
      <c r="HI13" s="305"/>
      <c r="HJ13" s="305"/>
      <c r="HK13" s="305"/>
      <c r="HL13" s="305"/>
      <c r="HM13" s="305"/>
      <c r="HN13" s="305"/>
      <c r="HO13" s="305"/>
      <c r="HP13" s="305"/>
      <c r="HQ13" s="305"/>
      <c r="HR13" s="305"/>
      <c r="HS13" s="305"/>
      <c r="HT13" s="305"/>
      <c r="HU13" s="305"/>
      <c r="HV13" s="305"/>
      <c r="HW13" s="305"/>
      <c r="HX13" s="305"/>
      <c r="HY13" s="305"/>
      <c r="HZ13" s="305"/>
      <c r="IA13" s="305"/>
      <c r="IB13" s="305"/>
      <c r="IC13" s="305"/>
      <c r="ID13" s="305"/>
      <c r="IE13" s="305"/>
      <c r="IF13" s="305"/>
      <c r="IG13" s="305"/>
      <c r="IH13" s="305"/>
      <c r="II13" s="305"/>
      <c r="IJ13" s="305"/>
      <c r="IK13" s="305"/>
      <c r="IL13" s="305"/>
      <c r="IM13" s="305"/>
      <c r="IN13" s="305"/>
      <c r="IO13" s="305"/>
      <c r="IP13" s="305"/>
      <c r="IQ13" s="305"/>
      <c r="IR13" s="305"/>
      <c r="IS13" s="305"/>
      <c r="IT13" s="305"/>
      <c r="IU13" s="305"/>
      <c r="IV13" s="305"/>
    </row>
    <row r="14" spans="1:256" ht="72.95" customHeight="1">
      <c r="A14" s="816"/>
      <c r="B14" s="801">
        <v>1</v>
      </c>
      <c r="C14" s="531" t="str">
        <f>UPPER(IF($A14="","",VLOOKUP($A14,#REF!,2)))</f>
        <v/>
      </c>
      <c r="D14" s="532" t="s">
        <v>507</v>
      </c>
      <c r="E14" s="532" t="s">
        <v>508</v>
      </c>
      <c r="F14" s="533" t="str">
        <f>UPPER(IF($A14="","",VLOOKUP($A14,#REF!,5)))</f>
        <v/>
      </c>
      <c r="G14" s="525"/>
      <c r="H14" s="526"/>
      <c r="I14" s="526"/>
      <c r="J14" s="526"/>
      <c r="K14" s="527"/>
      <c r="L14" s="527"/>
      <c r="M14" s="1362" t="str">
        <f>IF($A14="","",VLOOKUP($A14,#REF!,14))</f>
        <v/>
      </c>
      <c r="N14" s="527" t="str">
        <f>IF(L14="","",IF(L14=1,8,IF(L14=2,6,IF(L14=3,4,2))))</f>
        <v/>
      </c>
      <c r="O14" s="1354"/>
      <c r="P14" s="1358" t="str">
        <f>UPPER(IF($A14="","",VLOOKUP($A14,#REF!,2)))</f>
        <v/>
      </c>
      <c r="Q14" s="1358" t="str">
        <f>UPPER(IF($A14="","",VLOOKUP($A14,#REF!,3)))</f>
        <v/>
      </c>
      <c r="R14" s="1358" t="str">
        <f>PROPER(IF($A14="","",VLOOKUP($A14,#REF!,4)))</f>
        <v/>
      </c>
      <c r="S14" s="1358" t="str">
        <f>UPPER(IF($A14="","",VLOOKUP($A14,#REF!,5)))</f>
        <v/>
      </c>
      <c r="T14" s="1367"/>
      <c r="U14" s="1359"/>
      <c r="V14" s="1359"/>
      <c r="W14" s="1359"/>
      <c r="X14" s="1354"/>
      <c r="Y14" s="1358" t="str">
        <f>UPPER(IF($A14="","",VLOOKUP($A14,#REF!,2)))</f>
        <v/>
      </c>
      <c r="Z14" s="1358" t="str">
        <f>UPPER(IF($A14="","",VLOOKUP($A14,#REF!,3)))</f>
        <v/>
      </c>
      <c r="AA14" s="1358" t="str">
        <f>PROPER(IF($A14="","",VLOOKUP($A14,#REF!,4)))</f>
        <v/>
      </c>
      <c r="AB14" s="1358" t="str">
        <f>UPPER(IF($A14="","",VLOOKUP($A14,#REF!,5)))</f>
        <v/>
      </c>
      <c r="AC14" s="1367"/>
      <c r="AD14" s="1359" t="str">
        <f>IF(U14="","",IF(U14="1bb","1bb",IF(U14="2bb","2bb",IF(U14=1,$M15,0))))</f>
        <v/>
      </c>
      <c r="AE14" s="1359" t="str">
        <f>IF(V14="","",IF(V14="1bb","1bb",IF(V14="3bb","3bb",IF(V14=1,$M16,0))))</f>
        <v/>
      </c>
      <c r="AF14" s="1359" t="str">
        <f>IF(W14="","",IF(W14="1bb","1bb",IF(W14="4bb","4bb",IF(W14=1,$M17,0))))</f>
        <v/>
      </c>
      <c r="AG14" s="1360">
        <f>SUM(AD14:AF14)</f>
        <v>0</v>
      </c>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c r="HX14" s="295"/>
      <c r="HY14" s="295"/>
      <c r="HZ14" s="295"/>
      <c r="IA14" s="295"/>
      <c r="IB14" s="295"/>
      <c r="IC14" s="295"/>
      <c r="ID14" s="295"/>
      <c r="IE14" s="295"/>
      <c r="IF14" s="295"/>
      <c r="IG14" s="295"/>
      <c r="IH14" s="295"/>
      <c r="II14" s="295"/>
      <c r="IJ14" s="295"/>
      <c r="IK14" s="295"/>
      <c r="IL14" s="295"/>
      <c r="IM14" s="295"/>
      <c r="IN14" s="295"/>
      <c r="IO14" s="295"/>
      <c r="IP14" s="295"/>
      <c r="IQ14" s="295"/>
      <c r="IR14" s="295"/>
      <c r="IS14" s="295"/>
      <c r="IT14" s="295"/>
      <c r="IU14" s="295"/>
      <c r="IV14" s="295"/>
    </row>
    <row r="15" spans="1:256" ht="72.95" customHeight="1">
      <c r="A15" s="816"/>
      <c r="B15" s="801">
        <v>2</v>
      </c>
      <c r="C15" s="531" t="str">
        <f>UPPER(IF($A15="","",VLOOKUP($A15,#REF!,2)))</f>
        <v/>
      </c>
      <c r="D15" s="532" t="s">
        <v>509</v>
      </c>
      <c r="E15" s="532" t="s">
        <v>510</v>
      </c>
      <c r="F15" s="533" t="str">
        <f>UPPER(IF($A15="","",VLOOKUP($A15,#REF!,5)))</f>
        <v/>
      </c>
      <c r="G15" s="526"/>
      <c r="H15" s="525"/>
      <c r="I15" s="526"/>
      <c r="J15" s="526"/>
      <c r="K15" s="527"/>
      <c r="L15" s="527"/>
      <c r="M15" s="1362" t="str">
        <f>IF($A15="","",VLOOKUP($A15,#REF!,14))</f>
        <v/>
      </c>
      <c r="N15" s="527" t="str">
        <f>IF(L15="","",IF(L15=1,8,IF(L15=2,6,IF(L15=3,4,2))))</f>
        <v/>
      </c>
      <c r="O15" s="1354"/>
      <c r="P15" s="1358" t="str">
        <f>UPPER(IF($A15="","",VLOOKUP($A15,#REF!,2)))</f>
        <v/>
      </c>
      <c r="Q15" s="1358" t="str">
        <f>UPPER(IF($A15="","",VLOOKUP($A15,#REF!,3)))</f>
        <v/>
      </c>
      <c r="R15" s="1358" t="str">
        <f>PROPER(IF($A15="","",VLOOKUP($A15,#REF!,4)))</f>
        <v/>
      </c>
      <c r="S15" s="1358" t="str">
        <f>UPPER(IF($A15="","",VLOOKUP($A15,#REF!,5)))</f>
        <v/>
      </c>
      <c r="T15" s="1359"/>
      <c r="U15" s="1367"/>
      <c r="V15" s="1359"/>
      <c r="W15" s="1359"/>
      <c r="X15" s="1354"/>
      <c r="Y15" s="1358" t="str">
        <f>UPPER(IF($A15="","",VLOOKUP($A15,#REF!,2)))</f>
        <v/>
      </c>
      <c r="Z15" s="1358" t="str">
        <f>UPPER(IF($A15="","",VLOOKUP($A15,#REF!,3)))</f>
        <v/>
      </c>
      <c r="AA15" s="1358" t="str">
        <f>PROPER(IF($A15="","",VLOOKUP($A15,#REF!,4)))</f>
        <v/>
      </c>
      <c r="AB15" s="1358" t="str">
        <f>UPPER(IF($A15="","",VLOOKUP($A15,#REF!,5)))</f>
        <v/>
      </c>
      <c r="AC15" s="1359" t="str">
        <f>IF(T15="","",IF(T15="1bb","1bb",IF(T15="2bb","2bb",IF(T15=1,0,M14))))</f>
        <v/>
      </c>
      <c r="AD15" s="1367"/>
      <c r="AE15" s="1359" t="str">
        <f>IF(V15="","",IF(V15="2bb","2bb",IF(V15="3bb","3bb",IF(V15=2,M16,0))))</f>
        <v/>
      </c>
      <c r="AF15" s="1359" t="str">
        <f>IF(W15="","",IF(W15="2bb","2bb",IF(W15="4bb","4bb",IF(W15=2,M17,0))))</f>
        <v/>
      </c>
      <c r="AG15" s="1360">
        <f>SUM(AC15:AF15)</f>
        <v>0</v>
      </c>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c r="HX15" s="295"/>
      <c r="HY15" s="295"/>
      <c r="HZ15" s="295"/>
      <c r="IA15" s="295"/>
      <c r="IB15" s="295"/>
      <c r="IC15" s="295"/>
      <c r="ID15" s="295"/>
      <c r="IE15" s="295"/>
      <c r="IF15" s="295"/>
      <c r="IG15" s="295"/>
      <c r="IH15" s="295"/>
      <c r="II15" s="295"/>
      <c r="IJ15" s="295"/>
      <c r="IK15" s="295"/>
      <c r="IL15" s="295"/>
      <c r="IM15" s="295"/>
      <c r="IN15" s="295"/>
      <c r="IO15" s="295"/>
      <c r="IP15" s="295"/>
      <c r="IQ15" s="295"/>
      <c r="IR15" s="295"/>
      <c r="IS15" s="295"/>
      <c r="IT15" s="295"/>
      <c r="IU15" s="295"/>
      <c r="IV15" s="295"/>
    </row>
    <row r="16" spans="1:256" ht="72.95" customHeight="1">
      <c r="A16" s="816"/>
      <c r="B16" s="801">
        <v>3</v>
      </c>
      <c r="C16" s="531" t="str">
        <f>UPPER(IF($A16="","",VLOOKUP($A16,#REF!,2)))</f>
        <v/>
      </c>
      <c r="D16" s="532" t="s">
        <v>511</v>
      </c>
      <c r="E16" s="532" t="s">
        <v>512</v>
      </c>
      <c r="F16" s="533" t="str">
        <f>UPPER(IF($A16="","",VLOOKUP($A16,#REF!,5)))</f>
        <v/>
      </c>
      <c r="G16" s="526"/>
      <c r="H16" s="526"/>
      <c r="I16" s="525"/>
      <c r="J16" s="526"/>
      <c r="K16" s="527"/>
      <c r="L16" s="527"/>
      <c r="M16" s="1362" t="str">
        <f>IF($A16="","",VLOOKUP($A16,#REF!,14))</f>
        <v/>
      </c>
      <c r="N16" s="527" t="str">
        <f>IF(L16="","",IF(L16=1,8,IF(L16=2,6,IF(L16=3,4,2))))</f>
        <v/>
      </c>
      <c r="O16" s="1354"/>
      <c r="P16" s="1358" t="str">
        <f>UPPER(IF($A16="","",VLOOKUP($A16,#REF!,2)))</f>
        <v/>
      </c>
      <c r="Q16" s="1358" t="str">
        <f>UPPER(IF($A16="","",VLOOKUP($A16,#REF!,3)))</f>
        <v/>
      </c>
      <c r="R16" s="1358" t="str">
        <f>PROPER(IF($A16="","",VLOOKUP($A16,#REF!,4)))</f>
        <v/>
      </c>
      <c r="S16" s="1358" t="str">
        <f>UPPER(IF($A16="","",VLOOKUP($A16,#REF!,5)))</f>
        <v/>
      </c>
      <c r="T16" s="1359"/>
      <c r="U16" s="1359"/>
      <c r="V16" s="1367"/>
      <c r="W16" s="1359"/>
      <c r="X16" s="1354"/>
      <c r="Y16" s="1358" t="str">
        <f>UPPER(IF($A16="","",VLOOKUP($A16,#REF!,2)))</f>
        <v/>
      </c>
      <c r="Z16" s="1358" t="str">
        <f>UPPER(IF($A16="","",VLOOKUP($A16,#REF!,3)))</f>
        <v/>
      </c>
      <c r="AA16" s="1358" t="str">
        <f>PROPER(IF($A16="","",VLOOKUP($A16,#REF!,4)))</f>
        <v/>
      </c>
      <c r="AB16" s="1358" t="str">
        <f>UPPER(IF($A16="","",VLOOKUP($A16,#REF!,5)))</f>
        <v/>
      </c>
      <c r="AC16" s="1359" t="str">
        <f>IF(T16="","",IF(T16="1bb","1bb",IF(T16="3bb","3bb",IF(T16=1,0,M14))))</f>
        <v/>
      </c>
      <c r="AD16" s="1359" t="str">
        <f>IF(U16="","",IF(U16="2bb","2bb",IF(U16="3bb","3bb",IF(U16=2,0,M15))))</f>
        <v/>
      </c>
      <c r="AE16" s="1367"/>
      <c r="AF16" s="1359" t="str">
        <f>IF(W16="","",IF(W16="3bb","3bb",IF(W16="4bb","4bb",IF(W16=3,M17,0))))</f>
        <v/>
      </c>
      <c r="AG16" s="1360">
        <f>SUM(AC16:AF16)</f>
        <v>0</v>
      </c>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c r="HX16" s="295"/>
      <c r="HY16" s="295"/>
      <c r="HZ16" s="295"/>
      <c r="IA16" s="295"/>
      <c r="IB16" s="295"/>
      <c r="IC16" s="295"/>
      <c r="ID16" s="295"/>
      <c r="IE16" s="295"/>
      <c r="IF16" s="295"/>
      <c r="IG16" s="295"/>
      <c r="IH16" s="295"/>
      <c r="II16" s="295"/>
      <c r="IJ16" s="295"/>
      <c r="IK16" s="295"/>
      <c r="IL16" s="295"/>
      <c r="IM16" s="295"/>
      <c r="IN16" s="295"/>
      <c r="IO16" s="295"/>
      <c r="IP16" s="295"/>
      <c r="IQ16" s="295"/>
      <c r="IR16" s="295"/>
      <c r="IS16" s="295"/>
      <c r="IT16" s="295"/>
      <c r="IU16" s="295"/>
      <c r="IV16" s="295"/>
    </row>
    <row r="17" spans="1:256" ht="72.95" customHeight="1">
      <c r="A17" s="816"/>
      <c r="B17" s="801">
        <v>4</v>
      </c>
      <c r="C17" s="531" t="str">
        <f>UPPER(IF($A17="","",VLOOKUP($A17,#REF!,2)))</f>
        <v/>
      </c>
      <c r="D17" s="532" t="str">
        <f>UPPER(IF($A17="","",VLOOKUP($A17,#REF!,3)))</f>
        <v/>
      </c>
      <c r="E17" s="532" t="str">
        <f>PROPER(IF($A17="","",VLOOKUP($A17,#REF!,4)))</f>
        <v/>
      </c>
      <c r="F17" s="533" t="str">
        <f>UPPER(IF($A17="","",VLOOKUP($A17,#REF!,5)))</f>
        <v/>
      </c>
      <c r="G17" s="526"/>
      <c r="H17" s="526"/>
      <c r="I17" s="526"/>
      <c r="J17" s="525"/>
      <c r="K17" s="527"/>
      <c r="L17" s="527"/>
      <c r="M17" s="1362" t="str">
        <f>IF($A17="","",VLOOKUP($A17,#REF!,14))</f>
        <v/>
      </c>
      <c r="N17" s="527" t="str">
        <f>IF(L17="","",IF(L17=1,8,IF(L17=2,6,IF(L17=3,4,2))))</f>
        <v/>
      </c>
      <c r="O17" s="1354"/>
      <c r="P17" s="1358" t="str">
        <f>UPPER(IF($A17="","",VLOOKUP($A17,#REF!,2)))</f>
        <v/>
      </c>
      <c r="Q17" s="1358" t="str">
        <f>UPPER(IF($A17="","",VLOOKUP($A17,#REF!,3)))</f>
        <v/>
      </c>
      <c r="R17" s="1358" t="str">
        <f>PROPER(IF($A17="","",VLOOKUP($A17,#REF!,4)))</f>
        <v/>
      </c>
      <c r="S17" s="1358" t="str">
        <f>UPPER(IF($A17="","",VLOOKUP($A17,#REF!,5)))</f>
        <v/>
      </c>
      <c r="T17" s="1359"/>
      <c r="U17" s="1359"/>
      <c r="V17" s="1359"/>
      <c r="W17" s="1367"/>
      <c r="X17" s="1354"/>
      <c r="Y17" s="1358" t="str">
        <f>UPPER(IF($A17="","",VLOOKUP($A17,#REF!,2)))</f>
        <v/>
      </c>
      <c r="Z17" s="1358" t="str">
        <f>UPPER(IF($A17="","",VLOOKUP($A17,#REF!,3)))</f>
        <v/>
      </c>
      <c r="AA17" s="1358" t="str">
        <f>PROPER(IF($A17="","",VLOOKUP($A17,#REF!,4)))</f>
        <v/>
      </c>
      <c r="AB17" s="1358" t="str">
        <f>UPPER(IF($A17="","",VLOOKUP($A17,#REF!,5)))</f>
        <v/>
      </c>
      <c r="AC17" s="1359" t="str">
        <f>IF(T17="","",IF(T17="1bb","1bb",IF(T17="4bb","4bb",IF(T17=1,0,M14))))</f>
        <v/>
      </c>
      <c r="AD17" s="1359" t="str">
        <f>IF(U17="","",IF(U17="2bb","2bb",IF(U17="4bb","4bb",IF(U17=2,0,M15))))</f>
        <v/>
      </c>
      <c r="AE17" s="1359" t="str">
        <f>IF(V17="","",IF(V17="3bb","3bb",IF(V17="4bb","4bb",IF(V17=3,0,M16))))</f>
        <v/>
      </c>
      <c r="AF17" s="1367"/>
      <c r="AG17" s="1360">
        <f>SUM(AC17:AE17)</f>
        <v>0</v>
      </c>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295"/>
      <c r="DT17" s="295"/>
      <c r="DU17" s="295"/>
      <c r="DV17" s="295"/>
      <c r="DW17" s="295"/>
      <c r="DX17" s="295"/>
      <c r="DY17" s="295"/>
      <c r="DZ17" s="295"/>
      <c r="EA17" s="295"/>
      <c r="EB17" s="295"/>
      <c r="EC17" s="295"/>
      <c r="ED17" s="295"/>
      <c r="EE17" s="295"/>
      <c r="EF17" s="295"/>
      <c r="EG17" s="295"/>
      <c r="EH17" s="295"/>
      <c r="EI17" s="295"/>
      <c r="EJ17" s="295"/>
      <c r="EK17" s="295"/>
      <c r="EL17" s="295"/>
      <c r="EM17" s="295"/>
      <c r="EN17" s="295"/>
      <c r="EO17" s="295"/>
      <c r="EP17" s="295"/>
      <c r="EQ17" s="295"/>
      <c r="ER17" s="295"/>
      <c r="ES17" s="295"/>
      <c r="ET17" s="295"/>
      <c r="EU17" s="295"/>
      <c r="EV17" s="295"/>
      <c r="EW17" s="295"/>
      <c r="EX17" s="295"/>
      <c r="EY17" s="295"/>
      <c r="EZ17" s="295"/>
      <c r="FA17" s="295"/>
      <c r="FB17" s="295"/>
      <c r="FC17" s="295"/>
      <c r="FD17" s="295"/>
      <c r="FE17" s="295"/>
      <c r="FF17" s="295"/>
      <c r="FG17" s="295"/>
      <c r="FH17" s="295"/>
      <c r="FI17" s="295"/>
      <c r="FJ17" s="295"/>
      <c r="FK17" s="295"/>
      <c r="FL17" s="295"/>
      <c r="FM17" s="295"/>
      <c r="FN17" s="295"/>
      <c r="FO17" s="295"/>
      <c r="FP17" s="295"/>
      <c r="FQ17" s="295"/>
      <c r="FR17" s="295"/>
      <c r="FS17" s="295"/>
      <c r="FT17" s="295"/>
      <c r="FU17" s="295"/>
      <c r="FV17" s="295"/>
      <c r="FW17" s="295"/>
      <c r="FX17" s="295"/>
      <c r="FY17" s="295"/>
      <c r="FZ17" s="295"/>
      <c r="GA17" s="295"/>
      <c r="GB17" s="295"/>
      <c r="GC17" s="295"/>
      <c r="GD17" s="295"/>
      <c r="GE17" s="295"/>
      <c r="GF17" s="295"/>
      <c r="GG17" s="295"/>
      <c r="GH17" s="295"/>
      <c r="GI17" s="295"/>
      <c r="GJ17" s="295"/>
      <c r="GK17" s="295"/>
      <c r="GL17" s="295"/>
      <c r="GM17" s="295"/>
      <c r="GN17" s="295"/>
      <c r="GO17" s="295"/>
      <c r="GP17" s="295"/>
      <c r="GQ17" s="295"/>
      <c r="GR17" s="295"/>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5"/>
      <c r="HQ17" s="295"/>
      <c r="HR17" s="295"/>
      <c r="HS17" s="295"/>
      <c r="HT17" s="295"/>
      <c r="HU17" s="295"/>
      <c r="HV17" s="295"/>
      <c r="HW17" s="295"/>
      <c r="HX17" s="295"/>
      <c r="HY17" s="295"/>
      <c r="HZ17" s="295"/>
      <c r="IA17" s="295"/>
      <c r="IB17" s="295"/>
      <c r="IC17" s="295"/>
      <c r="ID17" s="295"/>
      <c r="IE17" s="295"/>
      <c r="IF17" s="295"/>
      <c r="IG17" s="295"/>
      <c r="IH17" s="295"/>
      <c r="II17" s="295"/>
      <c r="IJ17" s="295"/>
      <c r="IK17" s="295"/>
      <c r="IL17" s="295"/>
      <c r="IM17" s="295"/>
      <c r="IN17" s="295"/>
      <c r="IO17" s="295"/>
      <c r="IP17" s="295"/>
      <c r="IQ17" s="295"/>
      <c r="IR17" s="295"/>
      <c r="IS17" s="295"/>
      <c r="IT17" s="295"/>
      <c r="IU17" s="295"/>
      <c r="IV17" s="295"/>
    </row>
    <row r="18" spans="1:256" ht="90" customHeight="1">
      <c r="A18" s="1752"/>
      <c r="B18" s="1752"/>
      <c r="C18" s="299" t="s">
        <v>496</v>
      </c>
      <c r="D18" s="299"/>
      <c r="E18" s="300"/>
      <c r="F18" s="528"/>
      <c r="G18" s="1753"/>
      <c r="H18" s="1753"/>
      <c r="I18" s="1753"/>
      <c r="J18" s="1753"/>
      <c r="K18" s="1754" t="s">
        <v>184</v>
      </c>
      <c r="L18" s="1754" t="s">
        <v>185</v>
      </c>
      <c r="M18" s="1361"/>
      <c r="N18" s="295"/>
      <c r="O18" s="295"/>
      <c r="P18" s="1354"/>
      <c r="Q18" s="1354"/>
      <c r="R18" s="1354"/>
      <c r="S18" s="1354"/>
      <c r="T18" s="1354"/>
      <c r="U18" s="1354"/>
      <c r="V18" s="1354"/>
      <c r="W18" s="1354"/>
      <c r="X18" s="1354"/>
      <c r="Y18" s="1354"/>
      <c r="Z18" s="1354"/>
      <c r="AA18" s="1354"/>
      <c r="AB18" s="1354"/>
      <c r="AC18" s="1354"/>
      <c r="AD18" s="1354"/>
      <c r="AE18" s="1354"/>
      <c r="AF18" s="1354"/>
      <c r="AG18" s="1354"/>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5"/>
      <c r="DI18" s="295"/>
      <c r="DJ18" s="295"/>
      <c r="DK18" s="295"/>
      <c r="DL18" s="295"/>
      <c r="DM18" s="295"/>
      <c r="DN18" s="295"/>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295"/>
      <c r="EN18" s="295"/>
      <c r="EO18" s="295"/>
      <c r="EP18" s="295"/>
      <c r="EQ18" s="295"/>
      <c r="ER18" s="295"/>
      <c r="ES18" s="295"/>
      <c r="ET18" s="295"/>
      <c r="EU18" s="295"/>
      <c r="EV18" s="295"/>
      <c r="EW18" s="295"/>
      <c r="EX18" s="295"/>
      <c r="EY18" s="295"/>
      <c r="EZ18" s="295"/>
      <c r="FA18" s="295"/>
      <c r="FB18" s="295"/>
      <c r="FC18" s="295"/>
      <c r="FD18" s="295"/>
      <c r="FE18" s="295"/>
      <c r="FF18" s="295"/>
      <c r="FG18" s="295"/>
      <c r="FH18" s="295"/>
      <c r="FI18" s="295"/>
      <c r="FJ18" s="295"/>
      <c r="FK18" s="295"/>
      <c r="FL18" s="295"/>
      <c r="FM18" s="295"/>
      <c r="FN18" s="295"/>
      <c r="FO18" s="295"/>
      <c r="FP18" s="295"/>
      <c r="FQ18" s="295"/>
      <c r="FR18" s="295"/>
      <c r="FS18" s="295"/>
      <c r="FT18" s="295"/>
      <c r="FU18" s="295"/>
      <c r="FV18" s="295"/>
      <c r="FW18" s="295"/>
      <c r="FX18" s="295"/>
      <c r="FY18" s="295"/>
      <c r="FZ18" s="295"/>
      <c r="GA18" s="295"/>
      <c r="GB18" s="295"/>
      <c r="GC18" s="295"/>
      <c r="GD18" s="295"/>
      <c r="GE18" s="295"/>
      <c r="GF18" s="295"/>
      <c r="GG18" s="295"/>
      <c r="GH18" s="295"/>
      <c r="GI18" s="295"/>
      <c r="GJ18" s="295"/>
      <c r="GK18" s="295"/>
      <c r="GL18" s="295"/>
      <c r="GM18" s="295"/>
      <c r="GN18" s="295"/>
      <c r="GO18" s="295"/>
      <c r="GP18" s="295"/>
      <c r="GQ18" s="295"/>
      <c r="GR18" s="295"/>
      <c r="GS18" s="295"/>
      <c r="GT18" s="295"/>
      <c r="GU18" s="295"/>
      <c r="GV18" s="295"/>
      <c r="GW18" s="295"/>
      <c r="GX18" s="295"/>
      <c r="GY18" s="295"/>
      <c r="GZ18" s="295"/>
      <c r="HA18" s="295"/>
      <c r="HB18" s="295"/>
      <c r="HC18" s="295"/>
      <c r="HD18" s="295"/>
      <c r="HE18" s="295"/>
      <c r="HF18" s="295"/>
      <c r="HG18" s="295"/>
      <c r="HH18" s="295"/>
      <c r="HI18" s="295"/>
      <c r="HJ18" s="295"/>
      <c r="HK18" s="295"/>
      <c r="HL18" s="295"/>
      <c r="HM18" s="295"/>
      <c r="HN18" s="295"/>
      <c r="HO18" s="295"/>
      <c r="HP18" s="295"/>
      <c r="HQ18" s="295"/>
      <c r="HR18" s="295"/>
      <c r="HS18" s="295"/>
      <c r="HT18" s="295"/>
      <c r="HU18" s="295"/>
      <c r="HV18" s="295"/>
      <c r="HW18" s="295"/>
      <c r="HX18" s="295"/>
      <c r="HY18" s="295"/>
      <c r="HZ18" s="295"/>
      <c r="IA18" s="295"/>
      <c r="IB18" s="295"/>
      <c r="IC18" s="295"/>
      <c r="ID18" s="295"/>
      <c r="IE18" s="295"/>
      <c r="IF18" s="295"/>
      <c r="IG18" s="295"/>
      <c r="IH18" s="295"/>
      <c r="II18" s="295"/>
      <c r="IJ18" s="295"/>
      <c r="IK18" s="295"/>
      <c r="IL18" s="295"/>
      <c r="IM18" s="295"/>
      <c r="IN18" s="295"/>
      <c r="IO18" s="295"/>
      <c r="IP18" s="295"/>
      <c r="IQ18" s="295"/>
      <c r="IR18" s="295"/>
      <c r="IS18" s="295"/>
      <c r="IT18" s="295"/>
      <c r="IU18" s="295"/>
      <c r="IV18" s="295"/>
    </row>
    <row r="19" spans="1:256" s="306" customFormat="1" ht="40.5" customHeight="1">
      <c r="A19" s="1752"/>
      <c r="B19" s="1752"/>
      <c r="C19" s="303" t="s">
        <v>126</v>
      </c>
      <c r="D19" s="304" t="s">
        <v>71</v>
      </c>
      <c r="E19" s="530" t="s">
        <v>72</v>
      </c>
      <c r="F19" s="304" t="s">
        <v>76</v>
      </c>
      <c r="G19" s="1753"/>
      <c r="H19" s="1753"/>
      <c r="I19" s="1753"/>
      <c r="J19" s="1753"/>
      <c r="K19" s="1754"/>
      <c r="L19" s="1754"/>
      <c r="M19" s="1361"/>
      <c r="N19" s="1415" t="s">
        <v>420</v>
      </c>
      <c r="O19" s="305"/>
      <c r="P19" s="1355" t="s">
        <v>126</v>
      </c>
      <c r="Q19" s="1355" t="s">
        <v>71</v>
      </c>
      <c r="R19" s="1355" t="s">
        <v>72</v>
      </c>
      <c r="S19" s="1355" t="s">
        <v>76</v>
      </c>
      <c r="T19" s="1356"/>
      <c r="U19" s="1415"/>
      <c r="V19" s="1415"/>
      <c r="W19" s="1415"/>
      <c r="X19" s="1415"/>
      <c r="Y19" s="1355" t="s">
        <v>126</v>
      </c>
      <c r="Z19" s="1355" t="s">
        <v>71</v>
      </c>
      <c r="AA19" s="1355" t="s">
        <v>72</v>
      </c>
      <c r="AB19" s="1355" t="s">
        <v>76</v>
      </c>
      <c r="AC19" s="1355"/>
      <c r="AD19" s="1355"/>
      <c r="AE19" s="1355"/>
      <c r="AF19" s="1355"/>
      <c r="AG19" s="1357" t="s">
        <v>355</v>
      </c>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5"/>
      <c r="CI19" s="305"/>
      <c r="CJ19" s="305"/>
      <c r="CK19" s="305"/>
      <c r="CL19" s="305"/>
      <c r="CM19" s="305"/>
      <c r="CN19" s="305"/>
      <c r="CO19" s="305"/>
      <c r="CP19" s="305"/>
      <c r="CQ19" s="305"/>
      <c r="CR19" s="305"/>
      <c r="CS19" s="305"/>
      <c r="CT19" s="305"/>
      <c r="CU19" s="305"/>
      <c r="CV19" s="305"/>
      <c r="CW19" s="305"/>
      <c r="CX19" s="305"/>
      <c r="CY19" s="305"/>
      <c r="CZ19" s="305"/>
      <c r="DA19" s="305"/>
      <c r="DB19" s="305"/>
      <c r="DC19" s="305"/>
      <c r="DD19" s="305"/>
      <c r="DE19" s="305"/>
      <c r="DF19" s="305"/>
      <c r="DG19" s="305"/>
      <c r="DH19" s="305"/>
      <c r="DI19" s="305"/>
      <c r="DJ19" s="305"/>
      <c r="DK19" s="305"/>
      <c r="DL19" s="305"/>
      <c r="DM19" s="305"/>
      <c r="DN19" s="305"/>
      <c r="DO19" s="305"/>
      <c r="DP19" s="305"/>
      <c r="DQ19" s="305"/>
      <c r="DR19" s="305"/>
      <c r="DS19" s="305"/>
      <c r="DT19" s="305"/>
      <c r="DU19" s="305"/>
      <c r="DV19" s="305"/>
      <c r="DW19" s="305"/>
      <c r="DX19" s="305"/>
      <c r="DY19" s="305"/>
      <c r="DZ19" s="305"/>
      <c r="EA19" s="305"/>
      <c r="EB19" s="305"/>
      <c r="EC19" s="305"/>
      <c r="ED19" s="305"/>
      <c r="EE19" s="305"/>
      <c r="EF19" s="305"/>
      <c r="EG19" s="305"/>
      <c r="EH19" s="305"/>
      <c r="EI19" s="305"/>
      <c r="EJ19" s="305"/>
      <c r="EK19" s="305"/>
      <c r="EL19" s="305"/>
      <c r="EM19" s="305"/>
      <c r="EN19" s="305"/>
      <c r="EO19" s="305"/>
      <c r="EP19" s="305"/>
      <c r="EQ19" s="305"/>
      <c r="ER19" s="305"/>
      <c r="ES19" s="305"/>
      <c r="ET19" s="305"/>
      <c r="EU19" s="305"/>
      <c r="EV19" s="305"/>
      <c r="EW19" s="305"/>
      <c r="EX19" s="305"/>
      <c r="EY19" s="305"/>
      <c r="EZ19" s="305"/>
      <c r="FA19" s="305"/>
      <c r="FB19" s="305"/>
      <c r="FC19" s="305"/>
      <c r="FD19" s="305"/>
      <c r="FE19" s="305"/>
      <c r="FF19" s="305"/>
      <c r="FG19" s="305"/>
      <c r="FH19" s="305"/>
      <c r="FI19" s="305"/>
      <c r="FJ19" s="305"/>
      <c r="FK19" s="305"/>
      <c r="FL19" s="305"/>
      <c r="FM19" s="305"/>
      <c r="FN19" s="305"/>
      <c r="FO19" s="305"/>
      <c r="FP19" s="305"/>
      <c r="FQ19" s="305"/>
      <c r="FR19" s="305"/>
      <c r="FS19" s="305"/>
      <c r="FT19" s="305"/>
      <c r="FU19" s="305"/>
      <c r="FV19" s="305"/>
      <c r="FW19" s="305"/>
      <c r="FX19" s="305"/>
      <c r="FY19" s="305"/>
      <c r="FZ19" s="305"/>
      <c r="GA19" s="305"/>
      <c r="GB19" s="305"/>
      <c r="GC19" s="305"/>
      <c r="GD19" s="305"/>
      <c r="GE19" s="305"/>
      <c r="GF19" s="305"/>
      <c r="GG19" s="305"/>
      <c r="GH19" s="305"/>
      <c r="GI19" s="305"/>
      <c r="GJ19" s="305"/>
      <c r="GK19" s="305"/>
      <c r="GL19" s="305"/>
      <c r="GM19" s="305"/>
      <c r="GN19" s="305"/>
      <c r="GO19" s="305"/>
      <c r="GP19" s="305"/>
      <c r="GQ19" s="305"/>
      <c r="GR19" s="305"/>
      <c r="GS19" s="305"/>
      <c r="GT19" s="305"/>
      <c r="GU19" s="305"/>
      <c r="GV19" s="305"/>
      <c r="GW19" s="305"/>
      <c r="GX19" s="305"/>
      <c r="GY19" s="305"/>
      <c r="GZ19" s="305"/>
      <c r="HA19" s="305"/>
      <c r="HB19" s="305"/>
      <c r="HC19" s="305"/>
      <c r="HD19" s="305"/>
      <c r="HE19" s="305"/>
      <c r="HF19" s="305"/>
      <c r="HG19" s="305"/>
      <c r="HH19" s="305"/>
      <c r="HI19" s="305"/>
      <c r="HJ19" s="305"/>
      <c r="HK19" s="305"/>
      <c r="HL19" s="305"/>
      <c r="HM19" s="305"/>
      <c r="HN19" s="305"/>
      <c r="HO19" s="305"/>
      <c r="HP19" s="305"/>
      <c r="HQ19" s="305"/>
      <c r="HR19" s="305"/>
      <c r="HS19" s="305"/>
      <c r="HT19" s="305"/>
      <c r="HU19" s="305"/>
      <c r="HV19" s="305"/>
      <c r="HW19" s="305"/>
      <c r="HX19" s="305"/>
      <c r="HY19" s="305"/>
      <c r="HZ19" s="305"/>
      <c r="IA19" s="305"/>
      <c r="IB19" s="305"/>
      <c r="IC19" s="305"/>
      <c r="ID19" s="305"/>
      <c r="IE19" s="305"/>
      <c r="IF19" s="305"/>
      <c r="IG19" s="305"/>
      <c r="IH19" s="305"/>
      <c r="II19" s="305"/>
      <c r="IJ19" s="305"/>
      <c r="IK19" s="305"/>
      <c r="IL19" s="305"/>
      <c r="IM19" s="305"/>
      <c r="IN19" s="305"/>
      <c r="IO19" s="305"/>
      <c r="IP19" s="305"/>
      <c r="IQ19" s="305"/>
      <c r="IR19" s="305"/>
      <c r="IS19" s="305"/>
      <c r="IT19" s="305"/>
      <c r="IU19" s="305"/>
      <c r="IV19" s="305"/>
    </row>
    <row r="20" spans="1:256" ht="72.95" customHeight="1">
      <c r="A20" s="816"/>
      <c r="B20" s="801">
        <v>1</v>
      </c>
      <c r="C20" s="531" t="str">
        <f>UPPER(IF($A20="","",VLOOKUP($A20,#REF!,2)))</f>
        <v/>
      </c>
      <c r="D20" s="532" t="str">
        <f>UPPER(IF($A20="","",VLOOKUP($A20,#REF!,3)))</f>
        <v/>
      </c>
      <c r="E20" s="532" t="str">
        <f>PROPER(IF($A20="","",VLOOKUP($A20,#REF!,4)))</f>
        <v/>
      </c>
      <c r="F20" s="533" t="str">
        <f>UPPER(IF($A20="","",VLOOKUP($A20,#REF!,5)))</f>
        <v/>
      </c>
      <c r="G20" s="525"/>
      <c r="H20" s="526"/>
      <c r="I20" s="526"/>
      <c r="J20" s="526"/>
      <c r="K20" s="527"/>
      <c r="L20" s="527"/>
      <c r="M20" s="1362" t="str">
        <f>IF($A20="","",VLOOKUP($A20,#REF!,14))</f>
        <v/>
      </c>
      <c r="N20" s="527" t="str">
        <f>IF(L20="","",IF(L20=1,8,IF(L20=2,6,IF(L20=3,4,2))))</f>
        <v/>
      </c>
      <c r="O20" s="1354"/>
      <c r="P20" s="1358" t="str">
        <f>UPPER(IF($A20="","",VLOOKUP($A20,#REF!,2)))</f>
        <v/>
      </c>
      <c r="Q20" s="1358" t="str">
        <f>UPPER(IF($A20="","",VLOOKUP($A20,#REF!,3)))</f>
        <v/>
      </c>
      <c r="R20" s="1358" t="str">
        <f>PROPER(IF($A20="","",VLOOKUP($A20,#REF!,4)))</f>
        <v/>
      </c>
      <c r="S20" s="1358" t="str">
        <f>UPPER(IF($A20="","",VLOOKUP($A20,#REF!,5)))</f>
        <v/>
      </c>
      <c r="T20" s="1367"/>
      <c r="U20" s="1359"/>
      <c r="V20" s="1359"/>
      <c r="W20" s="1359"/>
      <c r="X20" s="1354"/>
      <c r="Y20" s="1358" t="str">
        <f>UPPER(IF($A20="","",VLOOKUP($A20,#REF!,2)))</f>
        <v/>
      </c>
      <c r="Z20" s="1358" t="str">
        <f>UPPER(IF($A20="","",VLOOKUP($A20,#REF!,3)))</f>
        <v/>
      </c>
      <c r="AA20" s="1358" t="str">
        <f>PROPER(IF($A20="","",VLOOKUP($A20,#REF!,4)))</f>
        <v/>
      </c>
      <c r="AB20" s="1358" t="str">
        <f>UPPER(IF($A20="","",VLOOKUP($A20,#REF!,5)))</f>
        <v/>
      </c>
      <c r="AC20" s="1367"/>
      <c r="AD20" s="1359" t="str">
        <f>IF(U20="","",IF(U20="1bb","1bb",IF(U20="2bb","2bb",IF(U20=1,$M21,0))))</f>
        <v/>
      </c>
      <c r="AE20" s="1359" t="str">
        <f>IF(V20="","",IF(V20="1bb","1bb",IF(V20="3bb","3bb",IF(V20=1,$M22,0))))</f>
        <v/>
      </c>
      <c r="AF20" s="1359" t="str">
        <f>IF(W20="","",IF(W20="1bb","1bb",IF(W20="4bb","4bb",IF(W20=1,$M23,0))))</f>
        <v/>
      </c>
      <c r="AG20" s="1360">
        <f>SUM(AD20:AF20)</f>
        <v>0</v>
      </c>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5"/>
      <c r="DN20" s="295"/>
      <c r="DO20" s="295"/>
      <c r="DP20" s="295"/>
      <c r="DQ20" s="295"/>
      <c r="DR20" s="295"/>
      <c r="DS20" s="295"/>
      <c r="DT20" s="295"/>
      <c r="DU20" s="295"/>
      <c r="DV20" s="295"/>
      <c r="DW20" s="295"/>
      <c r="DX20" s="295"/>
      <c r="DY20" s="295"/>
      <c r="DZ20" s="295"/>
      <c r="EA20" s="295"/>
      <c r="EB20" s="295"/>
      <c r="EC20" s="295"/>
      <c r="ED20" s="295"/>
      <c r="EE20" s="295"/>
      <c r="EF20" s="295"/>
      <c r="EG20" s="295"/>
      <c r="EH20" s="295"/>
      <c r="EI20" s="295"/>
      <c r="EJ20" s="295"/>
      <c r="EK20" s="295"/>
      <c r="EL20" s="295"/>
      <c r="EM20" s="295"/>
      <c r="EN20" s="295"/>
      <c r="EO20" s="295"/>
      <c r="EP20" s="295"/>
      <c r="EQ20" s="295"/>
      <c r="ER20" s="295"/>
      <c r="ES20" s="295"/>
      <c r="ET20" s="295"/>
      <c r="EU20" s="295"/>
      <c r="EV20" s="295"/>
      <c r="EW20" s="295"/>
      <c r="EX20" s="295"/>
      <c r="EY20" s="295"/>
      <c r="EZ20" s="295"/>
      <c r="FA20" s="295"/>
      <c r="FB20" s="295"/>
      <c r="FC20" s="295"/>
      <c r="FD20" s="295"/>
      <c r="FE20" s="295"/>
      <c r="FF20" s="295"/>
      <c r="FG20" s="295"/>
      <c r="FH20" s="295"/>
      <c r="FI20" s="295"/>
      <c r="FJ20" s="295"/>
      <c r="FK20" s="295"/>
      <c r="FL20" s="295"/>
      <c r="FM20" s="295"/>
      <c r="FN20" s="295"/>
      <c r="FO20" s="295"/>
      <c r="FP20" s="295"/>
      <c r="FQ20" s="295"/>
      <c r="FR20" s="295"/>
      <c r="FS20" s="295"/>
      <c r="FT20" s="295"/>
      <c r="FU20" s="295"/>
      <c r="FV20" s="295"/>
      <c r="FW20" s="295"/>
      <c r="FX20" s="295"/>
      <c r="FY20" s="295"/>
      <c r="FZ20" s="295"/>
      <c r="GA20" s="295"/>
      <c r="GB20" s="295"/>
      <c r="GC20" s="295"/>
      <c r="GD20" s="295"/>
      <c r="GE20" s="295"/>
      <c r="GF20" s="295"/>
      <c r="GG20" s="295"/>
      <c r="GH20" s="295"/>
      <c r="GI20" s="295"/>
      <c r="GJ20" s="295"/>
      <c r="GK20" s="295"/>
      <c r="GL20" s="295"/>
      <c r="GM20" s="295"/>
      <c r="GN20" s="295"/>
      <c r="GO20" s="295"/>
      <c r="GP20" s="295"/>
      <c r="GQ20" s="295"/>
      <c r="GR20" s="295"/>
      <c r="GS20" s="295"/>
      <c r="GT20" s="295"/>
      <c r="GU20" s="295"/>
      <c r="GV20" s="295"/>
      <c r="GW20" s="295"/>
      <c r="GX20" s="295"/>
      <c r="GY20" s="295"/>
      <c r="GZ20" s="295"/>
      <c r="HA20" s="295"/>
      <c r="HB20" s="295"/>
      <c r="HC20" s="295"/>
      <c r="HD20" s="295"/>
      <c r="HE20" s="295"/>
      <c r="HF20" s="295"/>
      <c r="HG20" s="295"/>
      <c r="HH20" s="295"/>
      <c r="HI20" s="295"/>
      <c r="HJ20" s="295"/>
      <c r="HK20" s="295"/>
      <c r="HL20" s="295"/>
      <c r="HM20" s="295"/>
      <c r="HN20" s="295"/>
      <c r="HO20" s="295"/>
      <c r="HP20" s="295"/>
      <c r="HQ20" s="295"/>
      <c r="HR20" s="295"/>
      <c r="HS20" s="295"/>
      <c r="HT20" s="295"/>
      <c r="HU20" s="295"/>
      <c r="HV20" s="295"/>
      <c r="HW20" s="295"/>
      <c r="HX20" s="295"/>
      <c r="HY20" s="295"/>
      <c r="HZ20" s="295"/>
      <c r="IA20" s="295"/>
      <c r="IB20" s="295"/>
      <c r="IC20" s="295"/>
      <c r="ID20" s="295"/>
      <c r="IE20" s="295"/>
      <c r="IF20" s="295"/>
      <c r="IG20" s="295"/>
      <c r="IH20" s="295"/>
      <c r="II20" s="295"/>
      <c r="IJ20" s="295"/>
      <c r="IK20" s="295"/>
      <c r="IL20" s="295"/>
      <c r="IM20" s="295"/>
      <c r="IN20" s="295"/>
      <c r="IO20" s="295"/>
      <c r="IP20" s="295"/>
      <c r="IQ20" s="295"/>
      <c r="IR20" s="295"/>
      <c r="IS20" s="295"/>
      <c r="IT20" s="295"/>
      <c r="IU20" s="295"/>
      <c r="IV20" s="295"/>
    </row>
    <row r="21" spans="1:256" ht="72.95" customHeight="1">
      <c r="A21" s="816"/>
      <c r="B21" s="801">
        <v>2</v>
      </c>
      <c r="C21" s="531" t="str">
        <f>UPPER(IF($A21="","",VLOOKUP($A21,#REF!,2)))</f>
        <v/>
      </c>
      <c r="D21" s="532" t="str">
        <f>UPPER(IF($A21="","",VLOOKUP($A21,#REF!,3)))</f>
        <v/>
      </c>
      <c r="E21" s="532" t="str">
        <f>PROPER(IF($A21="","",VLOOKUP($A21,#REF!,4)))</f>
        <v/>
      </c>
      <c r="F21" s="533" t="str">
        <f>UPPER(IF($A21="","",VLOOKUP($A21,#REF!,5)))</f>
        <v/>
      </c>
      <c r="G21" s="526"/>
      <c r="H21" s="525"/>
      <c r="I21" s="526"/>
      <c r="J21" s="526"/>
      <c r="K21" s="527"/>
      <c r="L21" s="527"/>
      <c r="M21" s="1362" t="str">
        <f>IF($A21="","",VLOOKUP($A21,#REF!,14))</f>
        <v/>
      </c>
      <c r="N21" s="527" t="str">
        <f>IF(L21="","",IF(L21=1,8,IF(L21=2,6,IF(L21=3,4,2))))</f>
        <v/>
      </c>
      <c r="O21" s="1354"/>
      <c r="P21" s="1358" t="str">
        <f>UPPER(IF($A21="","",VLOOKUP($A21,#REF!,2)))</f>
        <v/>
      </c>
      <c r="Q21" s="1358" t="str">
        <f>UPPER(IF($A21="","",VLOOKUP($A21,#REF!,3)))</f>
        <v/>
      </c>
      <c r="R21" s="1358" t="str">
        <f>PROPER(IF($A21="","",VLOOKUP($A21,#REF!,4)))</f>
        <v/>
      </c>
      <c r="S21" s="1358" t="str">
        <f>UPPER(IF($A21="","",VLOOKUP($A21,#REF!,5)))</f>
        <v/>
      </c>
      <c r="T21" s="1359"/>
      <c r="U21" s="1367"/>
      <c r="V21" s="1359"/>
      <c r="W21" s="1359"/>
      <c r="X21" s="1354"/>
      <c r="Y21" s="1358" t="str">
        <f>UPPER(IF($A21="","",VLOOKUP($A21,#REF!,2)))</f>
        <v/>
      </c>
      <c r="Z21" s="1358" t="str">
        <f>UPPER(IF($A21="","",VLOOKUP($A21,#REF!,3)))</f>
        <v/>
      </c>
      <c r="AA21" s="1358" t="str">
        <f>PROPER(IF($A21="","",VLOOKUP($A21,#REF!,4)))</f>
        <v/>
      </c>
      <c r="AB21" s="1358" t="str">
        <f>UPPER(IF($A21="","",VLOOKUP($A21,#REF!,5)))</f>
        <v/>
      </c>
      <c r="AC21" s="1359" t="str">
        <f>IF(T21="","",IF(T21="1bb","1bb",IF(T21="2bb","2bb",IF(T21=1,0,M20))))</f>
        <v/>
      </c>
      <c r="AD21" s="1367"/>
      <c r="AE21" s="1359" t="str">
        <f>IF(V21="","",IF(V21="2bb","2bb",IF(V21="3bb","3bb",IF(V21=2,M22,0))))</f>
        <v/>
      </c>
      <c r="AF21" s="1359" t="str">
        <f>IF(W21="","",IF(W21="2bb","2bb",IF(W21="4bb","4bb",IF(W21=2,M23,0))))</f>
        <v/>
      </c>
      <c r="AG21" s="1360">
        <f>SUM(AC21:AF21)</f>
        <v>0</v>
      </c>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5"/>
      <c r="DI21" s="295"/>
      <c r="DJ21" s="295"/>
      <c r="DK21" s="295"/>
      <c r="DL21" s="295"/>
      <c r="DM21" s="295"/>
      <c r="DN21" s="295"/>
      <c r="DO21" s="295"/>
      <c r="DP21" s="295"/>
      <c r="DQ21" s="295"/>
      <c r="DR21" s="295"/>
      <c r="DS21" s="295"/>
      <c r="DT21" s="295"/>
      <c r="DU21" s="295"/>
      <c r="DV21" s="295"/>
      <c r="DW21" s="295"/>
      <c r="DX21" s="295"/>
      <c r="DY21" s="295"/>
      <c r="DZ21" s="295"/>
      <c r="EA21" s="295"/>
      <c r="EB21" s="295"/>
      <c r="EC21" s="295"/>
      <c r="ED21" s="295"/>
      <c r="EE21" s="295"/>
      <c r="EF21" s="295"/>
      <c r="EG21" s="295"/>
      <c r="EH21" s="295"/>
      <c r="EI21" s="295"/>
      <c r="EJ21" s="295"/>
      <c r="EK21" s="295"/>
      <c r="EL21" s="295"/>
      <c r="EM21" s="295"/>
      <c r="EN21" s="295"/>
      <c r="EO21" s="295"/>
      <c r="EP21" s="295"/>
      <c r="EQ21" s="295"/>
      <c r="ER21" s="295"/>
      <c r="ES21" s="295"/>
      <c r="ET21" s="295"/>
      <c r="EU21" s="295"/>
      <c r="EV21" s="295"/>
      <c r="EW21" s="295"/>
      <c r="EX21" s="295"/>
      <c r="EY21" s="295"/>
      <c r="EZ21" s="295"/>
      <c r="FA21" s="295"/>
      <c r="FB21" s="295"/>
      <c r="FC21" s="295"/>
      <c r="FD21" s="295"/>
      <c r="FE21" s="295"/>
      <c r="FF21" s="295"/>
      <c r="FG21" s="295"/>
      <c r="FH21" s="295"/>
      <c r="FI21" s="295"/>
      <c r="FJ21" s="295"/>
      <c r="FK21" s="295"/>
      <c r="FL21" s="295"/>
      <c r="FM21" s="295"/>
      <c r="FN21" s="295"/>
      <c r="FO21" s="295"/>
      <c r="FP21" s="295"/>
      <c r="FQ21" s="295"/>
      <c r="FR21" s="295"/>
      <c r="FS21" s="295"/>
      <c r="FT21" s="295"/>
      <c r="FU21" s="295"/>
      <c r="FV21" s="295"/>
      <c r="FW21" s="295"/>
      <c r="FX21" s="295"/>
      <c r="FY21" s="295"/>
      <c r="FZ21" s="295"/>
      <c r="GA21" s="295"/>
      <c r="GB21" s="295"/>
      <c r="GC21" s="295"/>
      <c r="GD21" s="295"/>
      <c r="GE21" s="295"/>
      <c r="GF21" s="295"/>
      <c r="GG21" s="295"/>
      <c r="GH21" s="295"/>
      <c r="GI21" s="295"/>
      <c r="GJ21" s="295"/>
      <c r="GK21" s="295"/>
      <c r="GL21" s="295"/>
      <c r="GM21" s="295"/>
      <c r="GN21" s="295"/>
      <c r="GO21" s="295"/>
      <c r="GP21" s="295"/>
      <c r="GQ21" s="295"/>
      <c r="GR21" s="295"/>
      <c r="GS21" s="295"/>
      <c r="GT21" s="295"/>
      <c r="GU21" s="295"/>
      <c r="GV21" s="295"/>
      <c r="GW21" s="295"/>
      <c r="GX21" s="295"/>
      <c r="GY21" s="295"/>
      <c r="GZ21" s="295"/>
      <c r="HA21" s="295"/>
      <c r="HB21" s="295"/>
      <c r="HC21" s="295"/>
      <c r="HD21" s="295"/>
      <c r="HE21" s="295"/>
      <c r="HF21" s="295"/>
      <c r="HG21" s="295"/>
      <c r="HH21" s="295"/>
      <c r="HI21" s="295"/>
      <c r="HJ21" s="295"/>
      <c r="HK21" s="295"/>
      <c r="HL21" s="295"/>
      <c r="HM21" s="295"/>
      <c r="HN21" s="295"/>
      <c r="HO21" s="295"/>
      <c r="HP21" s="295"/>
      <c r="HQ21" s="295"/>
      <c r="HR21" s="295"/>
      <c r="HS21" s="295"/>
      <c r="HT21" s="295"/>
      <c r="HU21" s="295"/>
      <c r="HV21" s="295"/>
      <c r="HW21" s="295"/>
      <c r="HX21" s="295"/>
      <c r="HY21" s="295"/>
      <c r="HZ21" s="295"/>
      <c r="IA21" s="295"/>
      <c r="IB21" s="295"/>
      <c r="IC21" s="295"/>
      <c r="ID21" s="295"/>
      <c r="IE21" s="295"/>
      <c r="IF21" s="295"/>
      <c r="IG21" s="295"/>
      <c r="IH21" s="295"/>
      <c r="II21" s="295"/>
      <c r="IJ21" s="295"/>
      <c r="IK21" s="295"/>
      <c r="IL21" s="295"/>
      <c r="IM21" s="295"/>
      <c r="IN21" s="295"/>
      <c r="IO21" s="295"/>
      <c r="IP21" s="295"/>
      <c r="IQ21" s="295"/>
      <c r="IR21" s="295"/>
      <c r="IS21" s="295"/>
      <c r="IT21" s="295"/>
      <c r="IU21" s="295"/>
      <c r="IV21" s="295"/>
    </row>
    <row r="22" spans="1:256" ht="72.95" customHeight="1">
      <c r="A22" s="816"/>
      <c r="B22" s="801">
        <v>3</v>
      </c>
      <c r="C22" s="531" t="str">
        <f>UPPER(IF($A22="","",VLOOKUP($A22,#REF!,2)))</f>
        <v/>
      </c>
      <c r="D22" s="532" t="str">
        <f>UPPER(IF($A22="","",VLOOKUP($A22,#REF!,3)))</f>
        <v/>
      </c>
      <c r="E22" s="532" t="str">
        <f>PROPER(IF($A22="","",VLOOKUP($A22,#REF!,4)))</f>
        <v/>
      </c>
      <c r="F22" s="533" t="str">
        <f>UPPER(IF($A22="","",VLOOKUP($A22,#REF!,5)))</f>
        <v/>
      </c>
      <c r="G22" s="526"/>
      <c r="H22" s="526"/>
      <c r="I22" s="525"/>
      <c r="J22" s="526"/>
      <c r="K22" s="527"/>
      <c r="L22" s="527"/>
      <c r="M22" s="1362" t="str">
        <f>IF($A22="","",VLOOKUP($A22,#REF!,14))</f>
        <v/>
      </c>
      <c r="N22" s="527" t="str">
        <f>IF(L22="","",IF(L22=1,8,IF(L22=2,6,IF(L22=3,4,2))))</f>
        <v/>
      </c>
      <c r="O22" s="1354"/>
      <c r="P22" s="1358" t="str">
        <f>UPPER(IF($A22="","",VLOOKUP($A22,#REF!,2)))</f>
        <v/>
      </c>
      <c r="Q22" s="1358" t="str">
        <f>UPPER(IF($A22="","",VLOOKUP($A22,#REF!,3)))</f>
        <v/>
      </c>
      <c r="R22" s="1358" t="str">
        <f>PROPER(IF($A22="","",VLOOKUP($A22,#REF!,4)))</f>
        <v/>
      </c>
      <c r="S22" s="1358" t="str">
        <f>UPPER(IF($A22="","",VLOOKUP($A22,#REF!,5)))</f>
        <v/>
      </c>
      <c r="T22" s="1359"/>
      <c r="U22" s="1359"/>
      <c r="V22" s="1367"/>
      <c r="W22" s="1359"/>
      <c r="X22" s="1354"/>
      <c r="Y22" s="1358" t="str">
        <f>UPPER(IF($A22="","",VLOOKUP($A22,#REF!,2)))</f>
        <v/>
      </c>
      <c r="Z22" s="1358" t="str">
        <f>UPPER(IF($A22="","",VLOOKUP($A22,#REF!,3)))</f>
        <v/>
      </c>
      <c r="AA22" s="1358" t="str">
        <f>PROPER(IF($A22="","",VLOOKUP($A22,#REF!,4)))</f>
        <v/>
      </c>
      <c r="AB22" s="1358" t="str">
        <f>UPPER(IF($A22="","",VLOOKUP($A22,#REF!,5)))</f>
        <v/>
      </c>
      <c r="AC22" s="1359" t="str">
        <f>IF(T22="","",IF(T22="1bb","1bb",IF(T22="3bb","3bb",IF(T22=1,0,M20))))</f>
        <v/>
      </c>
      <c r="AD22" s="1359" t="str">
        <f>IF(U22="","",IF(U22="2bb","2bb",IF(U22="3bb","3bb",IF(U22=2,0,M21))))</f>
        <v/>
      </c>
      <c r="AE22" s="1367"/>
      <c r="AF22" s="1359" t="str">
        <f>IF(W22="","",IF(W22="3bb","3bb",IF(W22="4bb","4bb",IF(W22=3,M23,0))))</f>
        <v/>
      </c>
      <c r="AG22" s="1360">
        <f>SUM(AC22:AF22)</f>
        <v>0</v>
      </c>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5"/>
      <c r="DN22" s="295"/>
      <c r="DO22" s="295"/>
      <c r="DP22" s="295"/>
      <c r="DQ22" s="295"/>
      <c r="DR22" s="295"/>
      <c r="DS22" s="295"/>
      <c r="DT22" s="295"/>
      <c r="DU22" s="295"/>
      <c r="DV22" s="295"/>
      <c r="DW22" s="295"/>
      <c r="DX22" s="295"/>
      <c r="DY22" s="295"/>
      <c r="DZ22" s="295"/>
      <c r="EA22" s="295"/>
      <c r="EB22" s="295"/>
      <c r="EC22" s="295"/>
      <c r="ED22" s="295"/>
      <c r="EE22" s="295"/>
      <c r="EF22" s="295"/>
      <c r="EG22" s="295"/>
      <c r="EH22" s="295"/>
      <c r="EI22" s="295"/>
      <c r="EJ22" s="295"/>
      <c r="EK22" s="295"/>
      <c r="EL22" s="295"/>
      <c r="EM22" s="295"/>
      <c r="EN22" s="295"/>
      <c r="EO22" s="295"/>
      <c r="EP22" s="295"/>
      <c r="EQ22" s="295"/>
      <c r="ER22" s="295"/>
      <c r="ES22" s="295"/>
      <c r="ET22" s="295"/>
      <c r="EU22" s="295"/>
      <c r="EV22" s="295"/>
      <c r="EW22" s="295"/>
      <c r="EX22" s="295"/>
      <c r="EY22" s="295"/>
      <c r="EZ22" s="295"/>
      <c r="FA22" s="295"/>
      <c r="FB22" s="295"/>
      <c r="FC22" s="295"/>
      <c r="FD22" s="295"/>
      <c r="FE22" s="295"/>
      <c r="FF22" s="295"/>
      <c r="FG22" s="295"/>
      <c r="FH22" s="295"/>
      <c r="FI22" s="295"/>
      <c r="FJ22" s="295"/>
      <c r="FK22" s="295"/>
      <c r="FL22" s="295"/>
      <c r="FM22" s="295"/>
      <c r="FN22" s="295"/>
      <c r="FO22" s="295"/>
      <c r="FP22" s="295"/>
      <c r="FQ22" s="295"/>
      <c r="FR22" s="295"/>
      <c r="FS22" s="295"/>
      <c r="FT22" s="295"/>
      <c r="FU22" s="295"/>
      <c r="FV22" s="295"/>
      <c r="FW22" s="295"/>
      <c r="FX22" s="295"/>
      <c r="FY22" s="295"/>
      <c r="FZ22" s="295"/>
      <c r="GA22" s="295"/>
      <c r="GB22" s="295"/>
      <c r="GC22" s="295"/>
      <c r="GD22" s="295"/>
      <c r="GE22" s="295"/>
      <c r="GF22" s="295"/>
      <c r="GG22" s="295"/>
      <c r="GH22" s="295"/>
      <c r="GI22" s="295"/>
      <c r="GJ22" s="295"/>
      <c r="GK22" s="295"/>
      <c r="GL22" s="295"/>
      <c r="GM22" s="295"/>
      <c r="GN22" s="295"/>
      <c r="GO22" s="295"/>
      <c r="GP22" s="295"/>
      <c r="GQ22" s="295"/>
      <c r="GR22" s="295"/>
      <c r="GS22" s="295"/>
      <c r="GT22" s="295"/>
      <c r="GU22" s="295"/>
      <c r="GV22" s="295"/>
      <c r="GW22" s="295"/>
      <c r="GX22" s="295"/>
      <c r="GY22" s="295"/>
      <c r="GZ22" s="295"/>
      <c r="HA22" s="295"/>
      <c r="HB22" s="295"/>
      <c r="HC22" s="295"/>
      <c r="HD22" s="295"/>
      <c r="HE22" s="295"/>
      <c r="HF22" s="295"/>
      <c r="HG22" s="295"/>
      <c r="HH22" s="295"/>
      <c r="HI22" s="295"/>
      <c r="HJ22" s="295"/>
      <c r="HK22" s="295"/>
      <c r="HL22" s="295"/>
      <c r="HM22" s="295"/>
      <c r="HN22" s="295"/>
      <c r="HO22" s="295"/>
      <c r="HP22" s="295"/>
      <c r="HQ22" s="295"/>
      <c r="HR22" s="295"/>
      <c r="HS22" s="295"/>
      <c r="HT22" s="295"/>
      <c r="HU22" s="295"/>
      <c r="HV22" s="295"/>
      <c r="HW22" s="295"/>
      <c r="HX22" s="295"/>
      <c r="HY22" s="295"/>
      <c r="HZ22" s="295"/>
      <c r="IA22" s="295"/>
      <c r="IB22" s="295"/>
      <c r="IC22" s="295"/>
      <c r="ID22" s="295"/>
      <c r="IE22" s="295"/>
      <c r="IF22" s="295"/>
      <c r="IG22" s="295"/>
      <c r="IH22" s="295"/>
      <c r="II22" s="295"/>
      <c r="IJ22" s="295"/>
      <c r="IK22" s="295"/>
      <c r="IL22" s="295"/>
      <c r="IM22" s="295"/>
      <c r="IN22" s="295"/>
      <c r="IO22" s="295"/>
      <c r="IP22" s="295"/>
      <c r="IQ22" s="295"/>
      <c r="IR22" s="295"/>
      <c r="IS22" s="295"/>
      <c r="IT22" s="295"/>
      <c r="IU22" s="295"/>
      <c r="IV22" s="295"/>
    </row>
    <row r="23" spans="1:256" ht="72.95" customHeight="1">
      <c r="A23" s="816"/>
      <c r="B23" s="801">
        <v>4</v>
      </c>
      <c r="C23" s="531" t="str">
        <f>UPPER(IF($A23="","",VLOOKUP($A23,#REF!,2)))</f>
        <v/>
      </c>
      <c r="D23" s="532" t="str">
        <f>UPPER(IF($A23="","",VLOOKUP($A23,#REF!,3)))</f>
        <v/>
      </c>
      <c r="E23" s="532" t="str">
        <f>PROPER(IF($A23="","",VLOOKUP($A23,#REF!,4)))</f>
        <v/>
      </c>
      <c r="F23" s="533" t="str">
        <f>UPPER(IF($A23="","",VLOOKUP($A23,#REF!,5)))</f>
        <v/>
      </c>
      <c r="G23" s="526"/>
      <c r="H23" s="526"/>
      <c r="I23" s="526"/>
      <c r="J23" s="525"/>
      <c r="K23" s="527"/>
      <c r="L23" s="527"/>
      <c r="M23" s="1362" t="str">
        <f>IF($A23="","",VLOOKUP($A23,#REF!,14))</f>
        <v/>
      </c>
      <c r="N23" s="527" t="str">
        <f>IF(L23="","",IF(L23=1,8,IF(L23=2,6,IF(L23=3,4,2))))</f>
        <v/>
      </c>
      <c r="O23" s="1354"/>
      <c r="P23" s="1358" t="str">
        <f>UPPER(IF($A23="","",VLOOKUP($A23,#REF!,2)))</f>
        <v/>
      </c>
      <c r="Q23" s="1358" t="str">
        <f>UPPER(IF($A23="","",VLOOKUP($A23,#REF!,3)))</f>
        <v/>
      </c>
      <c r="R23" s="1358" t="str">
        <f>PROPER(IF($A23="","",VLOOKUP($A23,#REF!,4)))</f>
        <v/>
      </c>
      <c r="S23" s="1358" t="str">
        <f>UPPER(IF($A23="","",VLOOKUP($A23,#REF!,5)))</f>
        <v/>
      </c>
      <c r="T23" s="1359"/>
      <c r="U23" s="1359"/>
      <c r="V23" s="1359"/>
      <c r="W23" s="1367"/>
      <c r="X23" s="1354"/>
      <c r="Y23" s="1358" t="str">
        <f>UPPER(IF($A23="","",VLOOKUP($A23,#REF!,2)))</f>
        <v/>
      </c>
      <c r="Z23" s="1358" t="str">
        <f>UPPER(IF($A23="","",VLOOKUP($A23,#REF!,3)))</f>
        <v/>
      </c>
      <c r="AA23" s="1358" t="str">
        <f>PROPER(IF($A23="","",VLOOKUP($A23,#REF!,4)))</f>
        <v/>
      </c>
      <c r="AB23" s="1358" t="str">
        <f>UPPER(IF($A23="","",VLOOKUP($A23,#REF!,5)))</f>
        <v/>
      </c>
      <c r="AC23" s="1359" t="str">
        <f>IF(T23="","",IF(T23="1bb","1bb",IF(T23="4bb","4bb",IF(T23=1,0,M20))))</f>
        <v/>
      </c>
      <c r="AD23" s="1359" t="str">
        <f>IF(U23="","",IF(U23="2bb","2bb",IF(U23="4bb","4bb",IF(U23=2,0,M21))))</f>
        <v/>
      </c>
      <c r="AE23" s="1359" t="str">
        <f>IF(V23="","",IF(V23="3bb","3bb",IF(V23="4bb","4bb",IF(V23=3,0,M22))))</f>
        <v/>
      </c>
      <c r="AF23" s="1367"/>
      <c r="AG23" s="1360">
        <f>SUM(AC23:AE23)</f>
        <v>0</v>
      </c>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295"/>
      <c r="DV23" s="295"/>
      <c r="DW23" s="295"/>
      <c r="DX23" s="295"/>
      <c r="DY23" s="295"/>
      <c r="DZ23" s="295"/>
      <c r="EA23" s="295"/>
      <c r="EB23" s="295"/>
      <c r="EC23" s="295"/>
      <c r="ED23" s="295"/>
      <c r="EE23" s="295"/>
      <c r="EF23" s="295"/>
      <c r="EG23" s="295"/>
      <c r="EH23" s="295"/>
      <c r="EI23" s="295"/>
      <c r="EJ23" s="295"/>
      <c r="EK23" s="295"/>
      <c r="EL23" s="295"/>
      <c r="EM23" s="295"/>
      <c r="EN23" s="295"/>
      <c r="EO23" s="295"/>
      <c r="EP23" s="295"/>
      <c r="EQ23" s="295"/>
      <c r="ER23" s="295"/>
      <c r="ES23" s="295"/>
      <c r="ET23" s="295"/>
      <c r="EU23" s="295"/>
      <c r="EV23" s="295"/>
      <c r="EW23" s="295"/>
      <c r="EX23" s="295"/>
      <c r="EY23" s="295"/>
      <c r="EZ23" s="295"/>
      <c r="FA23" s="295"/>
      <c r="FB23" s="295"/>
      <c r="FC23" s="295"/>
      <c r="FD23" s="295"/>
      <c r="FE23" s="295"/>
      <c r="FF23" s="295"/>
      <c r="FG23" s="295"/>
      <c r="FH23" s="295"/>
      <c r="FI23" s="295"/>
      <c r="FJ23" s="295"/>
      <c r="FK23" s="295"/>
      <c r="FL23" s="295"/>
      <c r="FM23" s="295"/>
      <c r="FN23" s="295"/>
      <c r="FO23" s="295"/>
      <c r="FP23" s="295"/>
      <c r="FQ23" s="295"/>
      <c r="FR23" s="295"/>
      <c r="FS23" s="295"/>
      <c r="FT23" s="295"/>
      <c r="FU23" s="295"/>
      <c r="FV23" s="295"/>
      <c r="FW23" s="295"/>
      <c r="FX23" s="295"/>
      <c r="FY23" s="295"/>
      <c r="FZ23" s="295"/>
      <c r="GA23" s="295"/>
      <c r="GB23" s="295"/>
      <c r="GC23" s="295"/>
      <c r="GD23" s="295"/>
      <c r="GE23" s="295"/>
      <c r="GF23" s="295"/>
      <c r="GG23" s="295"/>
      <c r="GH23" s="295"/>
      <c r="GI23" s="295"/>
      <c r="GJ23" s="295"/>
      <c r="GK23" s="295"/>
      <c r="GL23" s="295"/>
      <c r="GM23" s="295"/>
      <c r="GN23" s="295"/>
      <c r="GO23" s="295"/>
      <c r="GP23" s="295"/>
      <c r="GQ23" s="295"/>
      <c r="GR23" s="295"/>
      <c r="GS23" s="295"/>
      <c r="GT23" s="295"/>
      <c r="GU23" s="295"/>
      <c r="GV23" s="295"/>
      <c r="GW23" s="295"/>
      <c r="GX23" s="295"/>
      <c r="GY23" s="295"/>
      <c r="GZ23" s="295"/>
      <c r="HA23" s="295"/>
      <c r="HB23" s="295"/>
      <c r="HC23" s="295"/>
      <c r="HD23" s="295"/>
      <c r="HE23" s="295"/>
      <c r="HF23" s="295"/>
      <c r="HG23" s="295"/>
      <c r="HH23" s="295"/>
      <c r="HI23" s="295"/>
      <c r="HJ23" s="295"/>
      <c r="HK23" s="295"/>
      <c r="HL23" s="295"/>
      <c r="HM23" s="295"/>
      <c r="HN23" s="295"/>
      <c r="HO23" s="295"/>
      <c r="HP23" s="295"/>
      <c r="HQ23" s="295"/>
      <c r="HR23" s="295"/>
      <c r="HS23" s="295"/>
      <c r="HT23" s="295"/>
      <c r="HU23" s="295"/>
      <c r="HV23" s="295"/>
      <c r="HW23" s="295"/>
      <c r="HX23" s="295"/>
      <c r="HY23" s="295"/>
      <c r="HZ23" s="295"/>
      <c r="IA23" s="295"/>
      <c r="IB23" s="295"/>
      <c r="IC23" s="295"/>
      <c r="ID23" s="295"/>
      <c r="IE23" s="295"/>
      <c r="IF23" s="295"/>
      <c r="IG23" s="295"/>
      <c r="IH23" s="295"/>
      <c r="II23" s="295"/>
      <c r="IJ23" s="295"/>
      <c r="IK23" s="295"/>
      <c r="IL23" s="295"/>
      <c r="IM23" s="295"/>
      <c r="IN23" s="295"/>
      <c r="IO23" s="295"/>
      <c r="IP23" s="295"/>
      <c r="IQ23" s="295"/>
      <c r="IR23" s="295"/>
      <c r="IS23" s="295"/>
      <c r="IT23" s="295"/>
      <c r="IU23" s="295"/>
      <c r="IV23" s="295"/>
    </row>
    <row r="24" spans="1:256" ht="112.5" customHeight="1">
      <c r="A24" s="1763"/>
      <c r="B24" s="1763"/>
      <c r="C24" s="1764"/>
      <c r="D24" s="1764"/>
      <c r="E24" s="307"/>
      <c r="F24" s="308" t="s">
        <v>212</v>
      </c>
      <c r="G24" s="354">
        <f>'vnos podatkov'!$B$10</f>
        <v>0</v>
      </c>
      <c r="H24" s="354"/>
      <c r="I24" s="354"/>
      <c r="J24" s="309" t="s">
        <v>186</v>
      </c>
      <c r="K24" s="1761"/>
      <c r="L24" s="1761"/>
      <c r="M24" s="1361"/>
      <c r="N24" s="295"/>
      <c r="O24" s="295"/>
      <c r="P24" s="1354"/>
      <c r="Q24" s="1354"/>
      <c r="R24" s="1354"/>
      <c r="S24" s="1354"/>
      <c r="T24" s="1354"/>
      <c r="U24" s="1354"/>
      <c r="V24" s="1354"/>
      <c r="W24" s="1354"/>
      <c r="X24" s="1354"/>
      <c r="Y24" s="1354"/>
      <c r="Z24" s="1354"/>
      <c r="AA24" s="1354"/>
      <c r="AB24" s="1354"/>
      <c r="AC24" s="1354"/>
      <c r="AD24" s="1354"/>
      <c r="AE24" s="1354"/>
      <c r="AF24" s="1354"/>
      <c r="AG24" s="1354"/>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c r="GY24" s="295"/>
      <c r="GZ24" s="295"/>
      <c r="HA24" s="295"/>
      <c r="HB24" s="295"/>
      <c r="HC24" s="295"/>
      <c r="HD24" s="295"/>
      <c r="HE24" s="295"/>
      <c r="HF24" s="295"/>
      <c r="HG24" s="295"/>
      <c r="HH24" s="295"/>
      <c r="HI24" s="295"/>
      <c r="HJ24" s="295"/>
      <c r="HK24" s="295"/>
      <c r="HL24" s="295"/>
      <c r="HM24" s="295"/>
      <c r="HN24" s="295"/>
      <c r="HO24" s="295"/>
      <c r="HP24" s="295"/>
      <c r="HQ24" s="295"/>
      <c r="HR24" s="295"/>
      <c r="HS24" s="295"/>
      <c r="HT24" s="295"/>
      <c r="HU24" s="295"/>
      <c r="HV24" s="295"/>
      <c r="HW24" s="295"/>
      <c r="HX24" s="295"/>
      <c r="HY24" s="295"/>
      <c r="HZ24" s="295"/>
      <c r="IA24" s="295"/>
      <c r="IB24" s="295"/>
      <c r="IC24" s="295"/>
      <c r="ID24" s="295"/>
      <c r="IE24" s="295"/>
      <c r="IF24" s="295"/>
      <c r="IG24" s="295"/>
      <c r="IH24" s="295"/>
      <c r="II24" s="295"/>
      <c r="IJ24" s="295"/>
      <c r="IK24" s="295"/>
      <c r="IL24" s="295"/>
      <c r="IM24" s="295"/>
      <c r="IN24" s="295"/>
      <c r="IO24" s="295"/>
      <c r="IP24" s="295"/>
      <c r="IQ24" s="295"/>
      <c r="IR24" s="295"/>
      <c r="IS24" s="295"/>
      <c r="IT24" s="295"/>
      <c r="IU24" s="295"/>
      <c r="IV24" s="295"/>
    </row>
    <row r="25" spans="1:256" s="302" customFormat="1" ht="50.1" customHeight="1">
      <c r="A25" s="1763"/>
      <c r="B25" s="1763"/>
      <c r="C25" s="310" t="s">
        <v>227</v>
      </c>
      <c r="D25" s="294"/>
      <c r="E25" s="294"/>
      <c r="F25" s="311" t="s">
        <v>198</v>
      </c>
      <c r="G25" s="1765">
        <f>'vnos podatkov'!$E$10</f>
        <v>0</v>
      </c>
      <c r="H25" s="1765">
        <f>'vnos podatkov'!$E$10</f>
        <v>0</v>
      </c>
      <c r="I25" s="1765">
        <f>'vnos podatkov'!$E$10</f>
        <v>0</v>
      </c>
      <c r="J25" s="309" t="s">
        <v>186</v>
      </c>
      <c r="K25" s="1766"/>
      <c r="L25" s="1766"/>
      <c r="M25" s="1361"/>
      <c r="N25" s="301"/>
      <c r="O25" s="301"/>
      <c r="P25" s="1417"/>
      <c r="Q25" s="1417"/>
      <c r="R25" s="1417"/>
      <c r="S25" s="1417"/>
      <c r="T25" s="1417"/>
      <c r="U25" s="1417"/>
      <c r="V25" s="1417"/>
      <c r="W25" s="1417"/>
      <c r="X25" s="1417"/>
      <c r="Y25" s="1417"/>
      <c r="Z25" s="1417"/>
      <c r="AA25" s="1417"/>
      <c r="AB25" s="1417"/>
      <c r="AC25" s="1417"/>
      <c r="AD25" s="1417"/>
      <c r="AE25" s="1417"/>
      <c r="AF25" s="1417"/>
      <c r="AG25" s="1417"/>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1"/>
      <c r="CE25" s="301"/>
      <c r="CF25" s="301"/>
      <c r="CG25" s="301"/>
      <c r="CH25" s="301"/>
      <c r="CI25" s="301"/>
      <c r="CJ25" s="301"/>
      <c r="CK25" s="301"/>
      <c r="CL25" s="301"/>
      <c r="CM25" s="301"/>
      <c r="CN25" s="301"/>
      <c r="CO25" s="301"/>
      <c r="CP25" s="301"/>
      <c r="CQ25" s="301"/>
      <c r="CR25" s="301"/>
      <c r="CS25" s="301"/>
      <c r="CT25" s="301"/>
      <c r="CU25" s="301"/>
      <c r="CV25" s="301"/>
      <c r="CW25" s="301"/>
      <c r="CX25" s="301"/>
      <c r="CY25" s="301"/>
      <c r="CZ25" s="301"/>
      <c r="DA25" s="301"/>
      <c r="DB25" s="301"/>
      <c r="DC25" s="301"/>
      <c r="DD25" s="301"/>
      <c r="DE25" s="301"/>
      <c r="DF25" s="301"/>
      <c r="DG25" s="301"/>
      <c r="DH25" s="301"/>
      <c r="DI25" s="301"/>
      <c r="DJ25" s="301"/>
      <c r="DK25" s="301"/>
      <c r="DL25" s="301"/>
      <c r="DM25" s="301"/>
      <c r="DN25" s="301"/>
      <c r="DO25" s="301"/>
      <c r="DP25" s="301"/>
      <c r="DQ25" s="301"/>
      <c r="DR25" s="301"/>
      <c r="DS25" s="301"/>
      <c r="DT25" s="301"/>
      <c r="DU25" s="301"/>
      <c r="DV25" s="301"/>
      <c r="DW25" s="301"/>
      <c r="DX25" s="301"/>
      <c r="DY25" s="301"/>
      <c r="DZ25" s="301"/>
      <c r="EA25" s="301"/>
      <c r="EB25" s="301"/>
      <c r="EC25" s="301"/>
      <c r="ED25" s="301"/>
      <c r="EE25" s="301"/>
      <c r="EF25" s="301"/>
      <c r="EG25" s="301"/>
      <c r="EH25" s="301"/>
      <c r="EI25" s="301"/>
      <c r="EJ25" s="301"/>
      <c r="EK25" s="301"/>
      <c r="EL25" s="301"/>
      <c r="EM25" s="301"/>
      <c r="EN25" s="301"/>
      <c r="EO25" s="301"/>
      <c r="EP25" s="301"/>
      <c r="EQ25" s="301"/>
      <c r="ER25" s="301"/>
      <c r="ES25" s="301"/>
      <c r="ET25" s="301"/>
      <c r="EU25" s="301"/>
      <c r="EV25" s="301"/>
      <c r="EW25" s="301"/>
      <c r="EX25" s="301"/>
      <c r="EY25" s="301"/>
      <c r="EZ25" s="301"/>
      <c r="FA25" s="301"/>
      <c r="FB25" s="301"/>
      <c r="FC25" s="301"/>
      <c r="FD25" s="301"/>
      <c r="FE25" s="301"/>
      <c r="FF25" s="301"/>
      <c r="FG25" s="301"/>
      <c r="FH25" s="301"/>
      <c r="FI25" s="301"/>
      <c r="FJ25" s="301"/>
      <c r="FK25" s="301"/>
      <c r="FL25" s="301"/>
      <c r="FM25" s="301"/>
      <c r="FN25" s="301"/>
      <c r="FO25" s="301"/>
      <c r="FP25" s="301"/>
      <c r="FQ25" s="301"/>
      <c r="FR25" s="301"/>
      <c r="FS25" s="301"/>
      <c r="FT25" s="301"/>
      <c r="FU25" s="301"/>
      <c r="FV25" s="301"/>
      <c r="FW25" s="301"/>
      <c r="FX25" s="301"/>
      <c r="FY25" s="301"/>
      <c r="FZ25" s="301"/>
      <c r="GA25" s="301"/>
      <c r="GB25" s="301"/>
      <c r="GC25" s="301"/>
      <c r="GD25" s="301"/>
      <c r="GE25" s="301"/>
      <c r="GF25" s="301"/>
      <c r="GG25" s="301"/>
      <c r="GH25" s="301"/>
      <c r="GI25" s="301"/>
      <c r="GJ25" s="301"/>
      <c r="GK25" s="301"/>
      <c r="GL25" s="301"/>
      <c r="GM25" s="301"/>
      <c r="GN25" s="301"/>
      <c r="GO25" s="301"/>
      <c r="GP25" s="301"/>
      <c r="GQ25" s="301"/>
      <c r="GR25" s="301"/>
      <c r="GS25" s="301"/>
      <c r="GT25" s="301"/>
      <c r="GU25" s="301"/>
      <c r="GV25" s="301"/>
      <c r="GW25" s="301"/>
      <c r="GX25" s="301"/>
      <c r="GY25" s="301"/>
      <c r="GZ25" s="301"/>
      <c r="HA25" s="301"/>
      <c r="HB25" s="301"/>
      <c r="HC25" s="301"/>
      <c r="HD25" s="301"/>
      <c r="HE25" s="301"/>
      <c r="HF25" s="301"/>
      <c r="HG25" s="301"/>
      <c r="HH25" s="301"/>
      <c r="HI25" s="301"/>
      <c r="HJ25" s="301"/>
      <c r="HK25" s="301"/>
      <c r="HL25" s="301"/>
      <c r="HM25" s="301"/>
      <c r="HN25" s="301"/>
      <c r="HO25" s="301"/>
      <c r="HP25" s="301"/>
      <c r="HQ25" s="301"/>
      <c r="HR25" s="301"/>
      <c r="HS25" s="301"/>
      <c r="HT25" s="301"/>
      <c r="HU25" s="301"/>
      <c r="HV25" s="301"/>
      <c r="HW25" s="301"/>
      <c r="HX25" s="301"/>
      <c r="HY25" s="301"/>
      <c r="HZ25" s="301"/>
      <c r="IA25" s="301"/>
      <c r="IB25" s="301"/>
      <c r="IC25" s="301"/>
      <c r="ID25" s="301"/>
      <c r="IE25" s="301"/>
      <c r="IF25" s="301"/>
      <c r="IG25" s="301"/>
      <c r="IH25" s="301"/>
      <c r="II25" s="301"/>
      <c r="IJ25" s="301"/>
      <c r="IK25" s="301"/>
      <c r="IL25" s="301"/>
      <c r="IM25" s="301"/>
      <c r="IN25" s="301"/>
      <c r="IO25" s="301"/>
      <c r="IP25" s="301"/>
      <c r="IQ25" s="301"/>
      <c r="IR25" s="301"/>
      <c r="IS25" s="301"/>
      <c r="IT25" s="301"/>
      <c r="IU25" s="301"/>
      <c r="IV25" s="301"/>
    </row>
    <row r="26" spans="1:256" ht="50.1" customHeight="1">
      <c r="A26" s="1763"/>
      <c r="B26" s="1763"/>
      <c r="C26" s="312" t="s">
        <v>187</v>
      </c>
      <c r="D26" s="294"/>
      <c r="E26" s="294"/>
      <c r="F26" s="308" t="s">
        <v>211</v>
      </c>
      <c r="G26" s="1765"/>
      <c r="H26" s="1765"/>
      <c r="I26" s="1765"/>
      <c r="J26" s="309" t="s">
        <v>186</v>
      </c>
      <c r="K26" s="1766"/>
      <c r="L26" s="1766"/>
      <c r="M26" s="1361"/>
    </row>
    <row r="27" spans="1:256" s="314" customFormat="1">
      <c r="A27" s="1762"/>
      <c r="B27" s="1762"/>
      <c r="C27" s="1762"/>
      <c r="D27" s="1762"/>
      <c r="E27" s="1762"/>
      <c r="F27" s="1762"/>
      <c r="G27" s="1762"/>
      <c r="H27" s="1762"/>
      <c r="I27" s="1762"/>
      <c r="J27" s="1762"/>
      <c r="K27" s="1762"/>
      <c r="L27" s="1762"/>
      <c r="M27" s="1361"/>
      <c r="N27" s="313"/>
      <c r="O27" s="313"/>
      <c r="P27" s="1419"/>
      <c r="Q27" s="1419"/>
      <c r="R27" s="1419"/>
      <c r="S27" s="1419"/>
      <c r="T27" s="1419"/>
      <c r="U27" s="1419"/>
      <c r="V27" s="1419"/>
      <c r="W27" s="1419"/>
      <c r="X27" s="1419"/>
      <c r="Y27" s="1419"/>
      <c r="Z27" s="1419"/>
      <c r="AA27" s="1419"/>
      <c r="AB27" s="1419"/>
      <c r="AC27" s="1419"/>
      <c r="AD27" s="1419"/>
      <c r="AE27" s="1419"/>
      <c r="AF27" s="1419"/>
      <c r="AG27" s="1419"/>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13"/>
      <c r="DC27" s="313"/>
      <c r="DD27" s="313"/>
      <c r="DE27" s="313"/>
      <c r="DF27" s="313"/>
      <c r="DG27" s="313"/>
      <c r="DH27" s="313"/>
      <c r="DI27" s="313"/>
      <c r="DJ27" s="313"/>
      <c r="DK27" s="313"/>
      <c r="DL27" s="313"/>
      <c r="DM27" s="313"/>
      <c r="DN27" s="313"/>
      <c r="DO27" s="313"/>
      <c r="DP27" s="313"/>
      <c r="DQ27" s="313"/>
      <c r="DR27" s="313"/>
      <c r="DS27" s="313"/>
      <c r="DT27" s="313"/>
      <c r="DU27" s="313"/>
      <c r="DV27" s="313"/>
      <c r="DW27" s="313"/>
      <c r="DX27" s="313"/>
      <c r="DY27" s="313"/>
      <c r="DZ27" s="313"/>
      <c r="EA27" s="313"/>
      <c r="EB27" s="313"/>
      <c r="EC27" s="313"/>
      <c r="ED27" s="313"/>
      <c r="EE27" s="313"/>
      <c r="EF27" s="313"/>
      <c r="EG27" s="313"/>
      <c r="EH27" s="313"/>
      <c r="EI27" s="313"/>
      <c r="EJ27" s="313"/>
      <c r="EK27" s="313"/>
      <c r="EL27" s="313"/>
      <c r="EM27" s="313"/>
      <c r="EN27" s="313"/>
      <c r="EO27" s="313"/>
      <c r="EP27" s="313"/>
      <c r="EQ27" s="313"/>
      <c r="ER27" s="313"/>
      <c r="ES27" s="313"/>
      <c r="ET27" s="313"/>
      <c r="EU27" s="313"/>
      <c r="EV27" s="313"/>
      <c r="EW27" s="313"/>
      <c r="EX27" s="313"/>
      <c r="EY27" s="313"/>
      <c r="EZ27" s="313"/>
      <c r="FA27" s="313"/>
      <c r="FB27" s="313"/>
      <c r="FC27" s="313"/>
      <c r="FD27" s="313"/>
      <c r="FE27" s="313"/>
      <c r="FF27" s="313"/>
      <c r="FG27" s="313"/>
      <c r="FH27" s="313"/>
      <c r="FI27" s="313"/>
      <c r="FJ27" s="313"/>
      <c r="FK27" s="313"/>
      <c r="FL27" s="313"/>
      <c r="FM27" s="313"/>
      <c r="FN27" s="313"/>
      <c r="FO27" s="313"/>
      <c r="FP27" s="313"/>
      <c r="FQ27" s="313"/>
      <c r="FR27" s="313"/>
      <c r="FS27" s="313"/>
      <c r="FT27" s="313"/>
      <c r="FU27" s="313"/>
      <c r="FV27" s="313"/>
      <c r="FW27" s="313"/>
      <c r="FX27" s="313"/>
      <c r="FY27" s="313"/>
      <c r="FZ27" s="313"/>
      <c r="GA27" s="313"/>
      <c r="GB27" s="313"/>
      <c r="GC27" s="313"/>
      <c r="GD27" s="313"/>
      <c r="GE27" s="313"/>
      <c r="GF27" s="313"/>
      <c r="GG27" s="313"/>
      <c r="GH27" s="313"/>
      <c r="GI27" s="313"/>
      <c r="GJ27" s="313"/>
      <c r="GK27" s="313"/>
      <c r="GL27" s="313"/>
      <c r="GM27" s="313"/>
      <c r="GN27" s="313"/>
      <c r="GO27" s="313"/>
      <c r="GP27" s="313"/>
      <c r="GQ27" s="313"/>
      <c r="GR27" s="313"/>
      <c r="GS27" s="313"/>
      <c r="GT27" s="313"/>
      <c r="GU27" s="313"/>
      <c r="GV27" s="313"/>
      <c r="GW27" s="313"/>
      <c r="GX27" s="313"/>
      <c r="GY27" s="313"/>
      <c r="GZ27" s="313"/>
      <c r="HA27" s="313"/>
      <c r="HB27" s="313"/>
      <c r="HC27" s="313"/>
      <c r="HD27" s="313"/>
      <c r="HE27" s="313"/>
      <c r="HF27" s="313"/>
      <c r="HG27" s="313"/>
      <c r="HH27" s="313"/>
      <c r="HI27" s="313"/>
      <c r="HJ27" s="313"/>
      <c r="HK27" s="313"/>
      <c r="HL27" s="313"/>
      <c r="HM27" s="313"/>
      <c r="HN27" s="313"/>
      <c r="HO27" s="313"/>
      <c r="HP27" s="313"/>
      <c r="HQ27" s="313"/>
      <c r="HR27" s="313"/>
      <c r="HS27" s="313"/>
      <c r="HT27" s="313"/>
      <c r="HU27" s="313"/>
      <c r="HV27" s="313"/>
      <c r="HW27" s="313"/>
      <c r="HX27" s="313"/>
      <c r="HY27" s="313"/>
      <c r="HZ27" s="313"/>
      <c r="IA27" s="313"/>
      <c r="IB27" s="313"/>
      <c r="IC27" s="313"/>
      <c r="ID27" s="313"/>
      <c r="IE27" s="313"/>
      <c r="IF27" s="313"/>
      <c r="IG27" s="313"/>
      <c r="IH27" s="313"/>
      <c r="II27" s="313"/>
      <c r="IJ27" s="313"/>
      <c r="IK27" s="313"/>
      <c r="IL27" s="313"/>
      <c r="IM27" s="313"/>
      <c r="IN27" s="313"/>
      <c r="IO27" s="313"/>
      <c r="IP27" s="313"/>
      <c r="IQ27" s="313"/>
      <c r="IR27" s="313"/>
      <c r="IS27" s="313"/>
      <c r="IT27" s="313"/>
      <c r="IU27" s="313"/>
      <c r="IV27" s="313"/>
    </row>
    <row r="28" spans="1:256" s="302" customFormat="1" ht="30.75">
      <c r="A28" s="310"/>
      <c r="B28" s="310"/>
      <c r="C28" s="310"/>
      <c r="D28" s="310"/>
      <c r="E28" s="310"/>
      <c r="F28" s="296"/>
      <c r="G28" s="310"/>
      <c r="H28" s="310"/>
      <c r="I28" s="310"/>
      <c r="J28" s="310"/>
      <c r="K28" s="310"/>
      <c r="L28" s="310"/>
      <c r="M28" s="1363"/>
      <c r="N28" s="301"/>
      <c r="O28" s="301"/>
      <c r="P28" s="1417"/>
      <c r="Q28" s="1417"/>
      <c r="R28" s="1417"/>
      <c r="S28" s="1417"/>
      <c r="T28" s="1417"/>
      <c r="U28" s="1417"/>
      <c r="V28" s="1417"/>
      <c r="W28" s="1417"/>
      <c r="X28" s="1417"/>
      <c r="Y28" s="1417"/>
      <c r="Z28" s="1417"/>
      <c r="AA28" s="1417"/>
      <c r="AB28" s="1417"/>
      <c r="AC28" s="1417"/>
      <c r="AD28" s="1417"/>
      <c r="AE28" s="1417"/>
      <c r="AF28" s="1417"/>
      <c r="AG28" s="1417"/>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c r="DI28" s="301"/>
      <c r="DJ28" s="301"/>
      <c r="DK28" s="301"/>
      <c r="DL28" s="301"/>
      <c r="DM28" s="301"/>
      <c r="DN28" s="301"/>
      <c r="DO28" s="301"/>
      <c r="DP28" s="301"/>
      <c r="DQ28" s="301"/>
      <c r="DR28" s="301"/>
      <c r="DS28" s="301"/>
      <c r="DT28" s="301"/>
      <c r="DU28" s="301"/>
      <c r="DV28" s="301"/>
      <c r="DW28" s="301"/>
      <c r="DX28" s="301"/>
      <c r="DY28" s="301"/>
      <c r="DZ28" s="301"/>
      <c r="EA28" s="301"/>
      <c r="EB28" s="301"/>
      <c r="EC28" s="301"/>
      <c r="ED28" s="301"/>
      <c r="EE28" s="301"/>
      <c r="EF28" s="301"/>
      <c r="EG28" s="301"/>
      <c r="EH28" s="301"/>
      <c r="EI28" s="301"/>
      <c r="EJ28" s="301"/>
      <c r="EK28" s="301"/>
      <c r="EL28" s="301"/>
      <c r="EM28" s="301"/>
      <c r="EN28" s="301"/>
      <c r="EO28" s="301"/>
      <c r="EP28" s="301"/>
      <c r="EQ28" s="301"/>
      <c r="ER28" s="301"/>
      <c r="ES28" s="301"/>
      <c r="ET28" s="301"/>
      <c r="EU28" s="301"/>
      <c r="EV28" s="301"/>
      <c r="EW28" s="301"/>
      <c r="EX28" s="301"/>
      <c r="EY28" s="301"/>
      <c r="EZ28" s="301"/>
      <c r="FA28" s="301"/>
      <c r="FB28" s="301"/>
      <c r="FC28" s="301"/>
      <c r="FD28" s="301"/>
      <c r="FE28" s="301"/>
      <c r="FF28" s="301"/>
      <c r="FG28" s="301"/>
      <c r="FH28" s="301"/>
      <c r="FI28" s="301"/>
      <c r="FJ28" s="301"/>
      <c r="FK28" s="301"/>
      <c r="FL28" s="301"/>
      <c r="FM28" s="301"/>
      <c r="FN28" s="301"/>
      <c r="FO28" s="301"/>
      <c r="FP28" s="301"/>
      <c r="FQ28" s="301"/>
      <c r="FR28" s="301"/>
      <c r="FS28" s="301"/>
      <c r="FT28" s="301"/>
      <c r="FU28" s="301"/>
      <c r="FV28" s="301"/>
      <c r="FW28" s="301"/>
      <c r="FX28" s="301"/>
      <c r="FY28" s="301"/>
      <c r="FZ28" s="301"/>
      <c r="GA28" s="301"/>
      <c r="GB28" s="301"/>
      <c r="GC28" s="301"/>
      <c r="GD28" s="301"/>
      <c r="GE28" s="301"/>
      <c r="GF28" s="301"/>
      <c r="GG28" s="301"/>
      <c r="GH28" s="301"/>
      <c r="GI28" s="301"/>
      <c r="GJ28" s="301"/>
      <c r="GK28" s="301"/>
      <c r="GL28" s="301"/>
      <c r="GM28" s="301"/>
      <c r="GN28" s="301"/>
      <c r="GO28" s="301"/>
      <c r="GP28" s="301"/>
      <c r="GQ28" s="301"/>
      <c r="GR28" s="301"/>
      <c r="GS28" s="301"/>
      <c r="GT28" s="301"/>
      <c r="GU28" s="301"/>
      <c r="GV28" s="301"/>
      <c r="GW28" s="301"/>
      <c r="GX28" s="301"/>
      <c r="GY28" s="301"/>
      <c r="GZ28" s="301"/>
      <c r="HA28" s="301"/>
      <c r="HB28" s="301"/>
      <c r="HC28" s="301"/>
      <c r="HD28" s="301"/>
      <c r="HE28" s="301"/>
      <c r="HF28" s="301"/>
      <c r="HG28" s="301"/>
      <c r="HH28" s="301"/>
      <c r="HI28" s="301"/>
      <c r="HJ28" s="301"/>
      <c r="HK28" s="301"/>
      <c r="HL28" s="301"/>
      <c r="HM28" s="301"/>
      <c r="HN28" s="301"/>
      <c r="HO28" s="301"/>
      <c r="HP28" s="301"/>
      <c r="HQ28" s="301"/>
      <c r="HR28" s="301"/>
      <c r="HS28" s="301"/>
      <c r="HT28" s="301"/>
      <c r="HU28" s="301"/>
      <c r="HV28" s="301"/>
      <c r="HW28" s="301"/>
      <c r="HX28" s="301"/>
      <c r="HY28" s="301"/>
      <c r="HZ28" s="301"/>
      <c r="IA28" s="301"/>
      <c r="IB28" s="301"/>
      <c r="IC28" s="301"/>
      <c r="ID28" s="301"/>
      <c r="IE28" s="301"/>
      <c r="IF28" s="301"/>
      <c r="IG28" s="301"/>
      <c r="IH28" s="301"/>
      <c r="II28" s="301"/>
      <c r="IJ28" s="301"/>
      <c r="IK28" s="301"/>
      <c r="IL28" s="301"/>
      <c r="IM28" s="301"/>
      <c r="IN28" s="301"/>
      <c r="IO28" s="301"/>
      <c r="IP28" s="301"/>
      <c r="IQ28" s="301"/>
      <c r="IR28" s="301"/>
      <c r="IS28" s="301"/>
      <c r="IT28" s="301"/>
      <c r="IU28" s="301"/>
      <c r="IV28" s="301"/>
    </row>
    <row r="29" spans="1:256">
      <c r="A29" s="297"/>
      <c r="B29" s="315"/>
      <c r="C29" s="315"/>
      <c r="D29" s="315"/>
      <c r="E29" s="315"/>
      <c r="F29" s="315"/>
      <c r="G29" s="315"/>
      <c r="H29" s="315"/>
      <c r="I29" s="315"/>
      <c r="J29" s="315"/>
      <c r="K29" s="315"/>
      <c r="L29" s="315"/>
      <c r="M29" s="1364"/>
      <c r="N29" s="316"/>
      <c r="O29" s="316"/>
      <c r="P29" s="1420"/>
      <c r="Q29" s="1420"/>
      <c r="R29" s="1420"/>
      <c r="S29" s="1420"/>
      <c r="T29" s="1420"/>
      <c r="U29" s="1420"/>
      <c r="V29" s="1420"/>
      <c r="W29" s="1420"/>
      <c r="X29" s="1420"/>
      <c r="Y29" s="1420"/>
      <c r="Z29" s="1420"/>
      <c r="AA29" s="1420"/>
      <c r="AB29" s="1420"/>
      <c r="AC29" s="1420"/>
      <c r="AD29" s="1420"/>
      <c r="AE29" s="1420"/>
      <c r="AF29" s="1420"/>
      <c r="AG29" s="1420"/>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16"/>
      <c r="BU29" s="316"/>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c r="EO29" s="316"/>
      <c r="EP29" s="316"/>
      <c r="EQ29" s="316"/>
      <c r="ER29" s="316"/>
      <c r="ES29" s="316"/>
      <c r="ET29" s="316"/>
      <c r="EU29" s="316"/>
      <c r="EV29" s="316"/>
      <c r="EW29" s="316"/>
      <c r="EX29" s="316"/>
      <c r="EY29" s="316"/>
      <c r="EZ29" s="316"/>
      <c r="FA29" s="316"/>
      <c r="FB29" s="316"/>
      <c r="FC29" s="316"/>
      <c r="FD29" s="316"/>
      <c r="FE29" s="316"/>
      <c r="FF29" s="316"/>
      <c r="FG29" s="316"/>
      <c r="FH29" s="316"/>
      <c r="FI29" s="316"/>
      <c r="FJ29" s="316"/>
      <c r="FK29" s="316"/>
      <c r="FL29" s="316"/>
      <c r="FM29" s="316"/>
      <c r="FN29" s="316"/>
      <c r="FO29" s="316"/>
      <c r="FP29" s="316"/>
      <c r="FQ29" s="316"/>
      <c r="FR29" s="316"/>
      <c r="FS29" s="316"/>
      <c r="FT29" s="316"/>
      <c r="FU29" s="316"/>
      <c r="FV29" s="316"/>
      <c r="FW29" s="316"/>
      <c r="FX29" s="316"/>
      <c r="FY29" s="316"/>
      <c r="FZ29" s="316"/>
      <c r="GA29" s="316"/>
      <c r="GB29" s="316"/>
      <c r="GC29" s="316"/>
      <c r="GD29" s="316"/>
      <c r="GE29" s="316"/>
      <c r="GF29" s="316"/>
      <c r="GG29" s="316"/>
      <c r="GH29" s="316"/>
      <c r="GI29" s="316"/>
      <c r="GJ29" s="316"/>
      <c r="GK29" s="316"/>
      <c r="GL29" s="316"/>
      <c r="GM29" s="316"/>
      <c r="GN29" s="316"/>
      <c r="GO29" s="316"/>
      <c r="GP29" s="316"/>
      <c r="GQ29" s="316"/>
      <c r="GR29" s="316"/>
      <c r="GS29" s="316"/>
      <c r="GT29" s="316"/>
      <c r="GU29" s="316"/>
      <c r="GV29" s="316"/>
      <c r="GW29" s="316"/>
      <c r="GX29" s="316"/>
      <c r="GY29" s="316"/>
      <c r="GZ29" s="316"/>
      <c r="HA29" s="316"/>
      <c r="HB29" s="316"/>
      <c r="HC29" s="316"/>
      <c r="HD29" s="316"/>
      <c r="HE29" s="316"/>
      <c r="HF29" s="316"/>
      <c r="HG29" s="316"/>
      <c r="HH29" s="316"/>
      <c r="HI29" s="316"/>
      <c r="HJ29" s="316"/>
      <c r="HK29" s="316"/>
      <c r="HL29" s="316"/>
      <c r="HM29" s="316"/>
      <c r="HN29" s="316"/>
      <c r="HO29" s="316"/>
      <c r="HP29" s="316"/>
      <c r="HQ29" s="316"/>
      <c r="HR29" s="316"/>
      <c r="HS29" s="316"/>
      <c r="HT29" s="316"/>
      <c r="HU29" s="316"/>
      <c r="HV29" s="316"/>
      <c r="HW29" s="316"/>
      <c r="HX29" s="316"/>
      <c r="HY29" s="316"/>
      <c r="HZ29" s="316"/>
      <c r="IA29" s="316"/>
      <c r="IB29" s="316"/>
      <c r="IC29" s="316"/>
      <c r="ID29" s="316"/>
      <c r="IE29" s="316"/>
      <c r="IF29" s="316"/>
      <c r="IG29" s="316"/>
      <c r="IH29" s="316"/>
      <c r="II29" s="316"/>
      <c r="IJ29" s="316"/>
      <c r="IK29" s="316"/>
      <c r="IL29" s="316"/>
      <c r="IM29" s="316"/>
      <c r="IN29" s="316"/>
      <c r="IO29" s="316"/>
      <c r="IP29" s="316"/>
      <c r="IQ29" s="316"/>
      <c r="IR29" s="316"/>
      <c r="IS29" s="316"/>
      <c r="IT29" s="316"/>
      <c r="IU29" s="316"/>
      <c r="IV29" s="316"/>
    </row>
    <row r="30" spans="1:256">
      <c r="N30" s="295"/>
      <c r="O30" s="295"/>
      <c r="P30" s="1354"/>
      <c r="Q30" s="1354"/>
      <c r="R30" s="1354"/>
      <c r="S30" s="1354"/>
      <c r="T30" s="1354"/>
      <c r="U30" s="1354"/>
      <c r="V30" s="1354"/>
      <c r="W30" s="1354"/>
      <c r="X30" s="1354"/>
      <c r="Y30" s="1354"/>
      <c r="Z30" s="1354"/>
      <c r="AA30" s="1354"/>
      <c r="AB30" s="1354"/>
      <c r="AC30" s="1354"/>
      <c r="AD30" s="1354"/>
      <c r="AE30" s="1354"/>
      <c r="AF30" s="1354"/>
      <c r="AG30" s="1354"/>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95"/>
      <c r="CA30" s="295"/>
      <c r="CB30" s="295"/>
      <c r="CC30" s="295"/>
      <c r="CD30" s="295"/>
      <c r="CE30" s="295"/>
      <c r="CF30" s="295"/>
      <c r="CG30" s="295"/>
      <c r="CH30" s="295"/>
      <c r="CI30" s="295"/>
      <c r="CJ30" s="295"/>
      <c r="CK30" s="295"/>
      <c r="CL30" s="295"/>
      <c r="CM30" s="295"/>
      <c r="CN30" s="295"/>
      <c r="CO30" s="295"/>
      <c r="CP30" s="295"/>
      <c r="CQ30" s="295"/>
      <c r="CR30" s="295"/>
      <c r="CS30" s="295"/>
      <c r="CT30" s="295"/>
      <c r="CU30" s="295"/>
      <c r="CV30" s="295"/>
      <c r="CW30" s="295"/>
      <c r="CX30" s="295"/>
      <c r="CY30" s="295"/>
      <c r="CZ30" s="295"/>
      <c r="DA30" s="295"/>
      <c r="DB30" s="295"/>
      <c r="DC30" s="295"/>
      <c r="DD30" s="295"/>
      <c r="DE30" s="295"/>
      <c r="DF30" s="295"/>
      <c r="DG30" s="295"/>
      <c r="DH30" s="295"/>
      <c r="DI30" s="295"/>
      <c r="DJ30" s="295"/>
      <c r="DK30" s="295"/>
      <c r="DL30" s="295"/>
      <c r="DM30" s="295"/>
      <c r="DN30" s="295"/>
      <c r="DO30" s="295"/>
      <c r="DP30" s="295"/>
      <c r="DQ30" s="295"/>
      <c r="DR30" s="295"/>
      <c r="DS30" s="295"/>
      <c r="DT30" s="295"/>
      <c r="DU30" s="295"/>
      <c r="DV30" s="295"/>
      <c r="DW30" s="295"/>
      <c r="DX30" s="295"/>
      <c r="DY30" s="295"/>
      <c r="DZ30" s="295"/>
      <c r="EA30" s="295"/>
      <c r="EB30" s="295"/>
      <c r="EC30" s="295"/>
      <c r="ED30" s="295"/>
      <c r="EE30" s="295"/>
      <c r="EF30" s="295"/>
      <c r="EG30" s="295"/>
      <c r="EH30" s="295"/>
      <c r="EI30" s="295"/>
      <c r="EJ30" s="295"/>
      <c r="EK30" s="295"/>
      <c r="EL30" s="295"/>
      <c r="EM30" s="295"/>
      <c r="EN30" s="295"/>
      <c r="EO30" s="295"/>
      <c r="EP30" s="295"/>
      <c r="EQ30" s="295"/>
      <c r="ER30" s="295"/>
      <c r="ES30" s="295"/>
      <c r="ET30" s="295"/>
      <c r="EU30" s="295"/>
      <c r="EV30" s="295"/>
      <c r="EW30" s="295"/>
      <c r="EX30" s="295"/>
      <c r="EY30" s="295"/>
      <c r="EZ30" s="295"/>
      <c r="FA30" s="295"/>
      <c r="FB30" s="295"/>
      <c r="FC30" s="295"/>
      <c r="FD30" s="295"/>
      <c r="FE30" s="295"/>
      <c r="FF30" s="295"/>
      <c r="FG30" s="295"/>
      <c r="FH30" s="295"/>
      <c r="FI30" s="295"/>
      <c r="FJ30" s="295"/>
      <c r="FK30" s="295"/>
      <c r="FL30" s="295"/>
      <c r="FM30" s="295"/>
      <c r="FN30" s="295"/>
      <c r="FO30" s="295"/>
      <c r="FP30" s="295"/>
      <c r="FQ30" s="295"/>
      <c r="FR30" s="295"/>
      <c r="FS30" s="295"/>
      <c r="FT30" s="295"/>
      <c r="FU30" s="295"/>
      <c r="FV30" s="295"/>
      <c r="FW30" s="295"/>
      <c r="FX30" s="295"/>
      <c r="FY30" s="295"/>
      <c r="FZ30" s="295"/>
      <c r="GA30" s="295"/>
      <c r="GB30" s="295"/>
      <c r="GC30" s="295"/>
      <c r="GD30" s="295"/>
      <c r="GE30" s="295"/>
      <c r="GF30" s="295"/>
      <c r="GG30" s="295"/>
      <c r="GH30" s="295"/>
      <c r="GI30" s="295"/>
      <c r="GJ30" s="295"/>
      <c r="GK30" s="295"/>
      <c r="GL30" s="295"/>
      <c r="GM30" s="295"/>
      <c r="GN30" s="295"/>
      <c r="GO30" s="295"/>
      <c r="GP30" s="295"/>
      <c r="GQ30" s="295"/>
      <c r="GR30" s="295"/>
      <c r="GS30" s="295"/>
      <c r="GT30" s="295"/>
      <c r="GU30" s="295"/>
      <c r="GV30" s="295"/>
      <c r="GW30" s="295"/>
      <c r="GX30" s="295"/>
      <c r="GY30" s="295"/>
      <c r="GZ30" s="295"/>
      <c r="HA30" s="295"/>
      <c r="HB30" s="295"/>
      <c r="HC30" s="295"/>
      <c r="HD30" s="295"/>
      <c r="HE30" s="295"/>
      <c r="HF30" s="295"/>
      <c r="HG30" s="295"/>
      <c r="HH30" s="295"/>
      <c r="HI30" s="295"/>
      <c r="HJ30" s="295"/>
      <c r="HK30" s="295"/>
      <c r="HL30" s="295"/>
      <c r="HM30" s="295"/>
      <c r="HN30" s="295"/>
      <c r="HO30" s="295"/>
      <c r="HP30" s="295"/>
      <c r="HQ30" s="295"/>
      <c r="HR30" s="295"/>
      <c r="HS30" s="295"/>
      <c r="HT30" s="295"/>
      <c r="HU30" s="295"/>
      <c r="HV30" s="295"/>
      <c r="HW30" s="295"/>
      <c r="HX30" s="295"/>
      <c r="HY30" s="295"/>
      <c r="HZ30" s="295"/>
      <c r="IA30" s="295"/>
      <c r="IB30" s="295"/>
      <c r="IC30" s="295"/>
      <c r="ID30" s="295"/>
      <c r="IE30" s="295"/>
      <c r="IF30" s="295"/>
      <c r="IG30" s="295"/>
      <c r="IH30" s="295"/>
      <c r="II30" s="295"/>
      <c r="IJ30" s="295"/>
      <c r="IK30" s="295"/>
      <c r="IL30" s="295"/>
      <c r="IM30" s="295"/>
      <c r="IN30" s="295"/>
      <c r="IO30" s="295"/>
      <c r="IP30" s="295"/>
      <c r="IQ30" s="295"/>
      <c r="IR30" s="295"/>
      <c r="IS30" s="295"/>
      <c r="IT30" s="295"/>
      <c r="IU30" s="295"/>
      <c r="IV30" s="295"/>
    </row>
    <row r="31" spans="1:256">
      <c r="N31" s="295"/>
      <c r="O31" s="295"/>
      <c r="P31" s="1354"/>
      <c r="Q31" s="1354"/>
      <c r="R31" s="1354"/>
      <c r="S31" s="1354"/>
      <c r="T31" s="1354"/>
      <c r="U31" s="1354"/>
      <c r="V31" s="1354"/>
      <c r="W31" s="1354"/>
      <c r="X31" s="1354"/>
      <c r="Y31" s="1354"/>
      <c r="Z31" s="1354"/>
      <c r="AA31" s="1354"/>
      <c r="AB31" s="1354"/>
      <c r="AC31" s="1354"/>
      <c r="AD31" s="1354"/>
      <c r="AE31" s="1354"/>
      <c r="AF31" s="1354"/>
      <c r="AG31" s="1354"/>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c r="CH31" s="295"/>
      <c r="CI31" s="295"/>
      <c r="CJ31" s="295"/>
      <c r="CK31" s="295"/>
      <c r="CL31" s="295"/>
      <c r="CM31" s="295"/>
      <c r="CN31" s="295"/>
      <c r="CO31" s="295"/>
      <c r="CP31" s="295"/>
      <c r="CQ31" s="295"/>
      <c r="CR31" s="295"/>
      <c r="CS31" s="295"/>
      <c r="CT31" s="295"/>
      <c r="CU31" s="295"/>
      <c r="CV31" s="295"/>
      <c r="CW31" s="295"/>
      <c r="CX31" s="295"/>
      <c r="CY31" s="295"/>
      <c r="CZ31" s="295"/>
      <c r="DA31" s="295"/>
      <c r="DB31" s="295"/>
      <c r="DC31" s="295"/>
      <c r="DD31" s="295"/>
      <c r="DE31" s="295"/>
      <c r="DF31" s="295"/>
      <c r="DG31" s="295"/>
      <c r="DH31" s="295"/>
      <c r="DI31" s="295"/>
      <c r="DJ31" s="295"/>
      <c r="DK31" s="295"/>
      <c r="DL31" s="295"/>
      <c r="DM31" s="295"/>
      <c r="DN31" s="295"/>
      <c r="DO31" s="295"/>
      <c r="DP31" s="295"/>
      <c r="DQ31" s="295"/>
      <c r="DR31" s="295"/>
      <c r="DS31" s="295"/>
      <c r="DT31" s="295"/>
      <c r="DU31" s="295"/>
      <c r="DV31" s="295"/>
      <c r="DW31" s="295"/>
      <c r="DX31" s="295"/>
      <c r="DY31" s="295"/>
      <c r="DZ31" s="295"/>
      <c r="EA31" s="295"/>
      <c r="EB31" s="295"/>
      <c r="EC31" s="295"/>
      <c r="ED31" s="295"/>
      <c r="EE31" s="295"/>
      <c r="EF31" s="295"/>
      <c r="EG31" s="295"/>
      <c r="EH31" s="295"/>
      <c r="EI31" s="295"/>
      <c r="EJ31" s="295"/>
      <c r="EK31" s="295"/>
      <c r="EL31" s="295"/>
      <c r="EM31" s="295"/>
      <c r="EN31" s="295"/>
      <c r="EO31" s="295"/>
      <c r="EP31" s="295"/>
      <c r="EQ31" s="295"/>
      <c r="ER31" s="295"/>
      <c r="ES31" s="295"/>
      <c r="ET31" s="295"/>
      <c r="EU31" s="295"/>
      <c r="EV31" s="295"/>
      <c r="EW31" s="295"/>
      <c r="EX31" s="295"/>
      <c r="EY31" s="295"/>
      <c r="EZ31" s="295"/>
      <c r="FA31" s="295"/>
      <c r="FB31" s="295"/>
      <c r="FC31" s="295"/>
      <c r="FD31" s="295"/>
      <c r="FE31" s="295"/>
      <c r="FF31" s="295"/>
      <c r="FG31" s="295"/>
      <c r="FH31" s="295"/>
      <c r="FI31" s="295"/>
      <c r="FJ31" s="295"/>
      <c r="FK31" s="295"/>
      <c r="FL31" s="295"/>
      <c r="FM31" s="295"/>
      <c r="FN31" s="295"/>
      <c r="FO31" s="295"/>
      <c r="FP31" s="295"/>
      <c r="FQ31" s="295"/>
      <c r="FR31" s="295"/>
      <c r="FS31" s="295"/>
      <c r="FT31" s="295"/>
      <c r="FU31" s="295"/>
      <c r="FV31" s="295"/>
      <c r="FW31" s="295"/>
      <c r="FX31" s="295"/>
      <c r="FY31" s="295"/>
      <c r="FZ31" s="295"/>
      <c r="GA31" s="295"/>
      <c r="GB31" s="295"/>
      <c r="GC31" s="295"/>
      <c r="GD31" s="295"/>
      <c r="GE31" s="295"/>
      <c r="GF31" s="295"/>
      <c r="GG31" s="295"/>
      <c r="GH31" s="295"/>
      <c r="GI31" s="295"/>
      <c r="GJ31" s="295"/>
      <c r="GK31" s="295"/>
      <c r="GL31" s="295"/>
      <c r="GM31" s="295"/>
      <c r="GN31" s="295"/>
      <c r="GO31" s="295"/>
      <c r="GP31" s="295"/>
      <c r="GQ31" s="295"/>
      <c r="GR31" s="295"/>
      <c r="GS31" s="295"/>
      <c r="GT31" s="295"/>
      <c r="GU31" s="295"/>
      <c r="GV31" s="295"/>
      <c r="GW31" s="295"/>
      <c r="GX31" s="295"/>
      <c r="GY31" s="295"/>
      <c r="GZ31" s="295"/>
      <c r="HA31" s="295"/>
      <c r="HB31" s="295"/>
      <c r="HC31" s="295"/>
      <c r="HD31" s="295"/>
      <c r="HE31" s="295"/>
      <c r="HF31" s="295"/>
      <c r="HG31" s="295"/>
      <c r="HH31" s="295"/>
      <c r="HI31" s="295"/>
      <c r="HJ31" s="295"/>
      <c r="HK31" s="295"/>
      <c r="HL31" s="295"/>
      <c r="HM31" s="295"/>
      <c r="HN31" s="295"/>
      <c r="HO31" s="295"/>
      <c r="HP31" s="295"/>
      <c r="HQ31" s="295"/>
      <c r="HR31" s="295"/>
      <c r="HS31" s="295"/>
      <c r="HT31" s="295"/>
      <c r="HU31" s="295"/>
      <c r="HV31" s="295"/>
      <c r="HW31" s="295"/>
      <c r="HX31" s="295"/>
      <c r="HY31" s="295"/>
      <c r="HZ31" s="295"/>
      <c r="IA31" s="295"/>
      <c r="IB31" s="295"/>
      <c r="IC31" s="295"/>
      <c r="ID31" s="295"/>
      <c r="IE31" s="295"/>
      <c r="IF31" s="295"/>
      <c r="IG31" s="295"/>
      <c r="IH31" s="295"/>
      <c r="II31" s="295"/>
      <c r="IJ31" s="295"/>
      <c r="IK31" s="295"/>
      <c r="IL31" s="295"/>
      <c r="IM31" s="295"/>
      <c r="IN31" s="295"/>
      <c r="IO31" s="295"/>
      <c r="IP31" s="295"/>
      <c r="IQ31" s="295"/>
      <c r="IR31" s="295"/>
      <c r="IS31" s="295"/>
      <c r="IT31" s="295"/>
      <c r="IU31" s="295"/>
      <c r="IV31" s="295"/>
    </row>
    <row r="32" spans="1:256" ht="30">
      <c r="J32" s="318"/>
      <c r="K32" s="318"/>
      <c r="N32" s="295"/>
      <c r="O32" s="295"/>
      <c r="P32" s="1354"/>
      <c r="Q32" s="1354"/>
      <c r="R32" s="1354"/>
      <c r="S32" s="1354"/>
      <c r="T32" s="1354"/>
      <c r="U32" s="1354"/>
      <c r="V32" s="1354"/>
      <c r="W32" s="1354"/>
      <c r="X32" s="1354"/>
      <c r="Y32" s="1354"/>
      <c r="Z32" s="1354"/>
      <c r="AA32" s="1354"/>
      <c r="AB32" s="1354"/>
      <c r="AC32" s="1354"/>
      <c r="AD32" s="1354"/>
      <c r="AE32" s="1354"/>
      <c r="AF32" s="1354"/>
      <c r="AG32" s="1354"/>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5"/>
      <c r="CD32" s="295"/>
      <c r="CE32" s="295"/>
      <c r="CF32" s="295"/>
      <c r="CG32" s="295"/>
      <c r="CH32" s="295"/>
      <c r="CI32" s="295"/>
      <c r="CJ32" s="295"/>
      <c r="CK32" s="295"/>
      <c r="CL32" s="295"/>
      <c r="CM32" s="295"/>
      <c r="CN32" s="295"/>
      <c r="CO32" s="295"/>
      <c r="CP32" s="295"/>
      <c r="CQ32" s="295"/>
      <c r="CR32" s="295"/>
      <c r="CS32" s="295"/>
      <c r="CT32" s="295"/>
      <c r="CU32" s="295"/>
      <c r="CV32" s="295"/>
      <c r="CW32" s="295"/>
      <c r="CX32" s="295"/>
      <c r="CY32" s="295"/>
      <c r="CZ32" s="295"/>
      <c r="DA32" s="295"/>
      <c r="DB32" s="295"/>
      <c r="DC32" s="295"/>
      <c r="DD32" s="295"/>
      <c r="DE32" s="295"/>
      <c r="DF32" s="295"/>
      <c r="DG32" s="295"/>
      <c r="DH32" s="295"/>
      <c r="DI32" s="295"/>
      <c r="DJ32" s="295"/>
      <c r="DK32" s="295"/>
      <c r="DL32" s="295"/>
      <c r="DM32" s="295"/>
      <c r="DN32" s="295"/>
      <c r="DO32" s="295"/>
      <c r="DP32" s="295"/>
      <c r="DQ32" s="295"/>
      <c r="DR32" s="295"/>
      <c r="DS32" s="295"/>
      <c r="DT32" s="295"/>
      <c r="DU32" s="295"/>
      <c r="DV32" s="295"/>
      <c r="DW32" s="295"/>
      <c r="DX32" s="295"/>
      <c r="DY32" s="295"/>
      <c r="DZ32" s="295"/>
      <c r="EA32" s="295"/>
      <c r="EB32" s="295"/>
      <c r="EC32" s="295"/>
      <c r="ED32" s="295"/>
      <c r="EE32" s="295"/>
      <c r="EF32" s="295"/>
      <c r="EG32" s="295"/>
      <c r="EH32" s="295"/>
      <c r="EI32" s="295"/>
      <c r="EJ32" s="295"/>
      <c r="EK32" s="295"/>
      <c r="EL32" s="295"/>
      <c r="EM32" s="295"/>
      <c r="EN32" s="295"/>
      <c r="EO32" s="295"/>
      <c r="EP32" s="295"/>
      <c r="EQ32" s="295"/>
      <c r="ER32" s="295"/>
      <c r="ES32" s="295"/>
      <c r="ET32" s="295"/>
      <c r="EU32" s="295"/>
      <c r="EV32" s="295"/>
      <c r="EW32" s="295"/>
      <c r="EX32" s="295"/>
      <c r="EY32" s="295"/>
      <c r="EZ32" s="295"/>
      <c r="FA32" s="295"/>
      <c r="FB32" s="295"/>
      <c r="FC32" s="295"/>
      <c r="FD32" s="295"/>
      <c r="FE32" s="295"/>
      <c r="FF32" s="295"/>
      <c r="FG32" s="295"/>
      <c r="FH32" s="295"/>
      <c r="FI32" s="295"/>
      <c r="FJ32" s="295"/>
      <c r="FK32" s="295"/>
      <c r="FL32" s="295"/>
      <c r="FM32" s="295"/>
      <c r="FN32" s="295"/>
      <c r="FO32" s="295"/>
      <c r="FP32" s="295"/>
      <c r="FQ32" s="295"/>
      <c r="FR32" s="295"/>
      <c r="FS32" s="295"/>
      <c r="FT32" s="295"/>
      <c r="FU32" s="295"/>
      <c r="FV32" s="295"/>
      <c r="FW32" s="295"/>
      <c r="FX32" s="295"/>
      <c r="FY32" s="295"/>
      <c r="FZ32" s="295"/>
      <c r="GA32" s="295"/>
      <c r="GB32" s="295"/>
      <c r="GC32" s="295"/>
      <c r="GD32" s="295"/>
      <c r="GE32" s="295"/>
      <c r="GF32" s="295"/>
      <c r="GG32" s="295"/>
      <c r="GH32" s="295"/>
      <c r="GI32" s="295"/>
      <c r="GJ32" s="295"/>
      <c r="GK32" s="295"/>
      <c r="GL32" s="295"/>
      <c r="GM32" s="295"/>
      <c r="GN32" s="295"/>
      <c r="GO32" s="295"/>
      <c r="GP32" s="295"/>
      <c r="GQ32" s="295"/>
      <c r="GR32" s="295"/>
      <c r="GS32" s="295"/>
      <c r="GT32" s="295"/>
      <c r="GU32" s="295"/>
      <c r="GV32" s="295"/>
      <c r="GW32" s="295"/>
      <c r="GX32" s="295"/>
      <c r="GY32" s="295"/>
      <c r="GZ32" s="295"/>
      <c r="HA32" s="295"/>
      <c r="HB32" s="295"/>
      <c r="HC32" s="295"/>
      <c r="HD32" s="295"/>
      <c r="HE32" s="295"/>
      <c r="HF32" s="295"/>
      <c r="HG32" s="295"/>
      <c r="HH32" s="295"/>
      <c r="HI32" s="295"/>
      <c r="HJ32" s="295"/>
      <c r="HK32" s="295"/>
      <c r="HL32" s="295"/>
      <c r="HM32" s="295"/>
      <c r="HN32" s="295"/>
      <c r="HO32" s="295"/>
      <c r="HP32" s="295"/>
      <c r="HQ32" s="295"/>
      <c r="HR32" s="295"/>
      <c r="HS32" s="295"/>
      <c r="HT32" s="295"/>
      <c r="HU32" s="295"/>
      <c r="HV32" s="295"/>
      <c r="HW32" s="295"/>
      <c r="HX32" s="295"/>
      <c r="HY32" s="295"/>
      <c r="HZ32" s="295"/>
      <c r="IA32" s="295"/>
      <c r="IB32" s="295"/>
      <c r="IC32" s="295"/>
      <c r="ID32" s="295"/>
      <c r="IE32" s="295"/>
      <c r="IF32" s="295"/>
      <c r="IG32" s="295"/>
      <c r="IH32" s="295"/>
      <c r="II32" s="295"/>
      <c r="IJ32" s="295"/>
      <c r="IK32" s="295"/>
      <c r="IL32" s="295"/>
      <c r="IM32" s="295"/>
      <c r="IN32" s="295"/>
      <c r="IO32" s="295"/>
      <c r="IP32" s="295"/>
      <c r="IQ32" s="295"/>
      <c r="IR32" s="295"/>
      <c r="IS32" s="295"/>
      <c r="IT32" s="295"/>
      <c r="IU32" s="295"/>
      <c r="IV32" s="295"/>
    </row>
    <row r="33" spans="10:256" ht="30">
      <c r="J33" s="318"/>
      <c r="K33" s="318"/>
      <c r="N33" s="295"/>
      <c r="O33" s="295"/>
      <c r="P33" s="1354"/>
      <c r="Q33" s="1354"/>
      <c r="R33" s="1354"/>
      <c r="S33" s="1354"/>
      <c r="T33" s="1354"/>
      <c r="U33" s="1354"/>
      <c r="V33" s="1354"/>
      <c r="W33" s="1354"/>
      <c r="X33" s="1354"/>
      <c r="Y33" s="1354"/>
      <c r="Z33" s="1354"/>
      <c r="AA33" s="1354"/>
      <c r="AB33" s="1354"/>
      <c r="AC33" s="1354"/>
      <c r="AD33" s="1354"/>
      <c r="AE33" s="1354"/>
      <c r="AF33" s="1354"/>
      <c r="AG33" s="1354"/>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row>
    <row r="34" spans="10:256" ht="30">
      <c r="J34" s="318"/>
      <c r="K34" s="318"/>
      <c r="N34" s="295"/>
      <c r="O34" s="295"/>
      <c r="P34" s="1354"/>
      <c r="Q34" s="1354"/>
      <c r="R34" s="1354"/>
      <c r="S34" s="1354"/>
      <c r="T34" s="1354"/>
      <c r="U34" s="1354"/>
      <c r="V34" s="1354"/>
      <c r="W34" s="1354"/>
      <c r="X34" s="1354"/>
      <c r="Y34" s="1354"/>
      <c r="Z34" s="1354"/>
      <c r="AA34" s="1354"/>
      <c r="AB34" s="1354"/>
      <c r="AC34" s="1354"/>
      <c r="AD34" s="1354"/>
      <c r="AE34" s="1354"/>
      <c r="AF34" s="1354"/>
      <c r="AG34" s="1354"/>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5"/>
      <c r="BN34" s="295"/>
      <c r="BO34" s="295"/>
      <c r="BP34" s="295"/>
      <c r="BQ34" s="295"/>
      <c r="BR34" s="295"/>
      <c r="BS34" s="295"/>
      <c r="BT34" s="295"/>
      <c r="BU34" s="295"/>
      <c r="BV34" s="295"/>
      <c r="BW34" s="295"/>
      <c r="BX34" s="295"/>
      <c r="BY34" s="295"/>
      <c r="BZ34" s="295"/>
      <c r="CA34" s="295"/>
      <c r="CB34" s="295"/>
      <c r="CC34" s="295"/>
      <c r="CD34" s="295"/>
      <c r="CE34" s="295"/>
      <c r="CF34" s="295"/>
      <c r="CG34" s="295"/>
      <c r="CH34" s="295"/>
      <c r="CI34" s="295"/>
      <c r="CJ34" s="295"/>
      <c r="CK34" s="295"/>
      <c r="CL34" s="295"/>
      <c r="CM34" s="295"/>
      <c r="CN34" s="295"/>
      <c r="CO34" s="295"/>
      <c r="CP34" s="295"/>
      <c r="CQ34" s="295"/>
      <c r="CR34" s="295"/>
      <c r="CS34" s="295"/>
      <c r="CT34" s="295"/>
      <c r="CU34" s="295"/>
      <c r="CV34" s="295"/>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295"/>
      <c r="EM34" s="295"/>
      <c r="EN34" s="295"/>
      <c r="EO34" s="295"/>
      <c r="EP34" s="295"/>
      <c r="EQ34" s="295"/>
      <c r="ER34" s="295"/>
      <c r="ES34" s="295"/>
      <c r="ET34" s="295"/>
      <c r="EU34" s="295"/>
      <c r="EV34" s="295"/>
      <c r="EW34" s="295"/>
      <c r="EX34" s="295"/>
      <c r="EY34" s="295"/>
      <c r="EZ34" s="295"/>
      <c r="FA34" s="295"/>
      <c r="FB34" s="295"/>
      <c r="FC34" s="295"/>
      <c r="FD34" s="295"/>
      <c r="FE34" s="295"/>
      <c r="FF34" s="295"/>
      <c r="FG34" s="295"/>
      <c r="FH34" s="295"/>
      <c r="FI34" s="295"/>
      <c r="FJ34" s="295"/>
      <c r="FK34" s="295"/>
      <c r="FL34" s="295"/>
      <c r="FM34" s="295"/>
      <c r="FN34" s="295"/>
      <c r="FO34" s="295"/>
      <c r="FP34" s="295"/>
      <c r="FQ34" s="295"/>
      <c r="FR34" s="295"/>
      <c r="FS34" s="295"/>
      <c r="FT34" s="295"/>
      <c r="FU34" s="295"/>
      <c r="FV34" s="295"/>
      <c r="FW34" s="295"/>
      <c r="FX34" s="295"/>
      <c r="FY34" s="295"/>
      <c r="FZ34" s="295"/>
      <c r="GA34" s="295"/>
      <c r="GB34" s="295"/>
      <c r="GC34" s="295"/>
      <c r="GD34" s="295"/>
      <c r="GE34" s="295"/>
      <c r="GF34" s="295"/>
      <c r="GG34" s="295"/>
      <c r="GH34" s="295"/>
      <c r="GI34" s="295"/>
      <c r="GJ34" s="295"/>
      <c r="GK34" s="295"/>
      <c r="GL34" s="295"/>
      <c r="GM34" s="295"/>
      <c r="GN34" s="295"/>
      <c r="GO34" s="295"/>
      <c r="GP34" s="295"/>
      <c r="GQ34" s="295"/>
      <c r="GR34" s="295"/>
      <c r="GS34" s="295"/>
      <c r="GT34" s="295"/>
      <c r="GU34" s="295"/>
      <c r="GV34" s="295"/>
      <c r="GW34" s="295"/>
      <c r="GX34" s="295"/>
      <c r="GY34" s="295"/>
      <c r="GZ34" s="295"/>
      <c r="HA34" s="295"/>
      <c r="HB34" s="295"/>
      <c r="HC34" s="295"/>
      <c r="HD34" s="295"/>
      <c r="HE34" s="295"/>
      <c r="HF34" s="295"/>
      <c r="HG34" s="295"/>
      <c r="HH34" s="295"/>
      <c r="HI34" s="295"/>
      <c r="HJ34" s="295"/>
      <c r="HK34" s="295"/>
      <c r="HL34" s="295"/>
      <c r="HM34" s="295"/>
      <c r="HN34" s="295"/>
      <c r="HO34" s="295"/>
      <c r="HP34" s="295"/>
      <c r="HQ34" s="295"/>
      <c r="HR34" s="295"/>
      <c r="HS34" s="295"/>
      <c r="HT34" s="295"/>
      <c r="HU34" s="295"/>
      <c r="HV34" s="295"/>
      <c r="HW34" s="295"/>
      <c r="HX34" s="295"/>
      <c r="HY34" s="295"/>
      <c r="HZ34" s="295"/>
      <c r="IA34" s="295"/>
      <c r="IB34" s="295"/>
      <c r="IC34" s="295"/>
      <c r="ID34" s="295"/>
      <c r="IE34" s="295"/>
      <c r="IF34" s="295"/>
      <c r="IG34" s="295"/>
      <c r="IH34" s="295"/>
      <c r="II34" s="295"/>
      <c r="IJ34" s="295"/>
      <c r="IK34" s="295"/>
      <c r="IL34" s="295"/>
      <c r="IM34" s="295"/>
      <c r="IN34" s="295"/>
      <c r="IO34" s="295"/>
      <c r="IP34" s="295"/>
      <c r="IQ34" s="295"/>
      <c r="IR34" s="295"/>
      <c r="IS34" s="295"/>
      <c r="IT34" s="295"/>
      <c r="IU34" s="295"/>
      <c r="IV34" s="295"/>
    </row>
    <row r="35" spans="10:256" ht="30">
      <c r="J35" s="318"/>
      <c r="K35" s="318"/>
      <c r="N35" s="295"/>
      <c r="O35" s="295"/>
      <c r="P35" s="1354"/>
      <c r="Q35" s="1354"/>
      <c r="R35" s="1354"/>
      <c r="S35" s="1354"/>
      <c r="T35" s="1354"/>
      <c r="U35" s="1354"/>
      <c r="V35" s="1354"/>
      <c r="W35" s="1354"/>
      <c r="X35" s="1354"/>
      <c r="Y35" s="1354"/>
      <c r="Z35" s="1354"/>
      <c r="AA35" s="1354"/>
      <c r="AB35" s="1354"/>
      <c r="AC35" s="1354"/>
      <c r="AD35" s="1354"/>
      <c r="AE35" s="1354"/>
      <c r="AF35" s="1354"/>
      <c r="AG35" s="1354"/>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c r="CQ35" s="295"/>
      <c r="CR35" s="295"/>
      <c r="CS35" s="295"/>
      <c r="CT35" s="295"/>
      <c r="CU35" s="295"/>
      <c r="CV35" s="295"/>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95"/>
      <c r="DX35" s="295"/>
      <c r="DY35" s="295"/>
      <c r="DZ35" s="295"/>
      <c r="EA35" s="295"/>
      <c r="EB35" s="295"/>
      <c r="EC35" s="295"/>
      <c r="ED35" s="295"/>
      <c r="EE35" s="295"/>
      <c r="EF35" s="295"/>
      <c r="EG35" s="295"/>
      <c r="EH35" s="295"/>
      <c r="EI35" s="295"/>
      <c r="EJ35" s="295"/>
      <c r="EK35" s="295"/>
      <c r="EL35" s="295"/>
      <c r="EM35" s="295"/>
      <c r="EN35" s="295"/>
      <c r="EO35" s="295"/>
      <c r="EP35" s="295"/>
      <c r="EQ35" s="295"/>
      <c r="ER35" s="295"/>
      <c r="ES35" s="295"/>
      <c r="ET35" s="295"/>
      <c r="EU35" s="295"/>
      <c r="EV35" s="295"/>
      <c r="EW35" s="295"/>
      <c r="EX35" s="295"/>
      <c r="EY35" s="295"/>
      <c r="EZ35" s="295"/>
      <c r="FA35" s="295"/>
      <c r="FB35" s="295"/>
      <c r="FC35" s="295"/>
      <c r="FD35" s="295"/>
      <c r="FE35" s="295"/>
      <c r="FF35" s="295"/>
      <c r="FG35" s="295"/>
      <c r="FH35" s="295"/>
      <c r="FI35" s="295"/>
      <c r="FJ35" s="295"/>
      <c r="FK35" s="295"/>
      <c r="FL35" s="295"/>
      <c r="FM35" s="295"/>
      <c r="FN35" s="295"/>
      <c r="FO35" s="295"/>
      <c r="FP35" s="295"/>
      <c r="FQ35" s="295"/>
      <c r="FR35" s="295"/>
      <c r="FS35" s="295"/>
      <c r="FT35" s="295"/>
      <c r="FU35" s="295"/>
      <c r="FV35" s="295"/>
      <c r="FW35" s="295"/>
      <c r="FX35" s="295"/>
      <c r="FY35" s="295"/>
      <c r="FZ35" s="295"/>
      <c r="GA35" s="295"/>
      <c r="GB35" s="295"/>
      <c r="GC35" s="295"/>
      <c r="GD35" s="295"/>
      <c r="GE35" s="295"/>
      <c r="GF35" s="295"/>
      <c r="GG35" s="295"/>
      <c r="GH35" s="295"/>
      <c r="GI35" s="295"/>
      <c r="GJ35" s="295"/>
      <c r="GK35" s="295"/>
      <c r="GL35" s="295"/>
      <c r="GM35" s="295"/>
      <c r="GN35" s="295"/>
      <c r="GO35" s="295"/>
      <c r="GP35" s="295"/>
      <c r="GQ35" s="295"/>
      <c r="GR35" s="295"/>
      <c r="GS35" s="295"/>
      <c r="GT35" s="295"/>
      <c r="GU35" s="295"/>
      <c r="GV35" s="295"/>
      <c r="GW35" s="295"/>
      <c r="GX35" s="295"/>
      <c r="GY35" s="295"/>
      <c r="GZ35" s="295"/>
      <c r="HA35" s="295"/>
      <c r="HB35" s="295"/>
      <c r="HC35" s="295"/>
      <c r="HD35" s="295"/>
      <c r="HE35" s="295"/>
      <c r="HF35" s="295"/>
      <c r="HG35" s="295"/>
      <c r="HH35" s="295"/>
      <c r="HI35" s="295"/>
      <c r="HJ35" s="295"/>
      <c r="HK35" s="295"/>
      <c r="HL35" s="295"/>
      <c r="HM35" s="295"/>
      <c r="HN35" s="295"/>
      <c r="HO35" s="295"/>
      <c r="HP35" s="295"/>
      <c r="HQ35" s="295"/>
      <c r="HR35" s="295"/>
      <c r="HS35" s="295"/>
      <c r="HT35" s="295"/>
      <c r="HU35" s="295"/>
      <c r="HV35" s="295"/>
      <c r="HW35" s="295"/>
      <c r="HX35" s="295"/>
      <c r="HY35" s="295"/>
      <c r="HZ35" s="295"/>
      <c r="IA35" s="295"/>
      <c r="IB35" s="295"/>
      <c r="IC35" s="295"/>
      <c r="ID35" s="295"/>
      <c r="IE35" s="295"/>
      <c r="IF35" s="295"/>
      <c r="IG35" s="295"/>
      <c r="IH35" s="295"/>
      <c r="II35" s="295"/>
      <c r="IJ35" s="295"/>
      <c r="IK35" s="295"/>
      <c r="IL35" s="295"/>
      <c r="IM35" s="295"/>
      <c r="IN35" s="295"/>
      <c r="IO35" s="295"/>
      <c r="IP35" s="295"/>
      <c r="IQ35" s="295"/>
      <c r="IR35" s="295"/>
      <c r="IS35" s="295"/>
      <c r="IT35" s="295"/>
      <c r="IU35" s="295"/>
      <c r="IV35" s="295"/>
    </row>
    <row r="36" spans="10:256" ht="30">
      <c r="J36" s="318"/>
      <c r="K36" s="318"/>
      <c r="N36" s="295"/>
      <c r="O36" s="295"/>
      <c r="P36" s="1354"/>
      <c r="Q36" s="1354"/>
      <c r="R36" s="1354"/>
      <c r="S36" s="1354"/>
      <c r="T36" s="1354"/>
      <c r="U36" s="1354"/>
      <c r="V36" s="1354"/>
      <c r="W36" s="1354"/>
      <c r="X36" s="1354"/>
      <c r="Y36" s="1354"/>
      <c r="Z36" s="1354"/>
      <c r="AA36" s="1354"/>
      <c r="AB36" s="1354"/>
      <c r="AC36" s="1354"/>
      <c r="AD36" s="1354"/>
      <c r="AE36" s="1354"/>
      <c r="AF36" s="1354"/>
      <c r="AG36" s="1354"/>
      <c r="AH36" s="295"/>
      <c r="AI36" s="295"/>
      <c r="AJ36" s="295"/>
      <c r="AK36" s="295"/>
      <c r="AL36" s="295"/>
      <c r="AM36" s="295"/>
      <c r="AN36" s="295"/>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c r="BK36" s="295"/>
      <c r="BL36" s="295"/>
      <c r="BM36" s="295"/>
      <c r="BN36" s="295"/>
      <c r="BO36" s="295"/>
      <c r="BP36" s="295"/>
      <c r="BQ36" s="295"/>
      <c r="BR36" s="295"/>
      <c r="BS36" s="295"/>
      <c r="BT36" s="295"/>
      <c r="BU36" s="295"/>
      <c r="BV36" s="295"/>
      <c r="BW36" s="295"/>
      <c r="BX36" s="295"/>
      <c r="BY36" s="295"/>
      <c r="BZ36" s="295"/>
      <c r="CA36" s="295"/>
      <c r="CB36" s="295"/>
      <c r="CC36" s="295"/>
      <c r="CD36" s="295"/>
      <c r="CE36" s="295"/>
      <c r="CF36" s="295"/>
      <c r="CG36" s="295"/>
      <c r="CH36" s="295"/>
      <c r="CI36" s="295"/>
      <c r="CJ36" s="295"/>
      <c r="CK36" s="295"/>
      <c r="CL36" s="295"/>
      <c r="CM36" s="295"/>
      <c r="CN36" s="295"/>
      <c r="CO36" s="295"/>
      <c r="CP36" s="295"/>
      <c r="CQ36" s="295"/>
      <c r="CR36" s="295"/>
      <c r="CS36" s="295"/>
      <c r="CT36" s="295"/>
      <c r="CU36" s="295"/>
      <c r="CV36" s="295"/>
      <c r="CW36" s="295"/>
      <c r="CX36" s="295"/>
      <c r="CY36" s="295"/>
      <c r="CZ36" s="295"/>
      <c r="DA36" s="295"/>
      <c r="DB36" s="295"/>
      <c r="DC36" s="295"/>
      <c r="DD36" s="295"/>
      <c r="DE36" s="295"/>
      <c r="DF36" s="295"/>
      <c r="DG36" s="295"/>
      <c r="DH36" s="295"/>
      <c r="DI36" s="295"/>
      <c r="DJ36" s="295"/>
      <c r="DK36" s="295"/>
      <c r="DL36" s="295"/>
      <c r="DM36" s="295"/>
      <c r="DN36" s="295"/>
      <c r="DO36" s="295"/>
      <c r="DP36" s="295"/>
      <c r="DQ36" s="295"/>
      <c r="DR36" s="295"/>
      <c r="DS36" s="295"/>
      <c r="DT36" s="295"/>
      <c r="DU36" s="295"/>
      <c r="DV36" s="295"/>
      <c r="DW36" s="295"/>
      <c r="DX36" s="295"/>
      <c r="DY36" s="295"/>
      <c r="DZ36" s="295"/>
      <c r="EA36" s="295"/>
      <c r="EB36" s="295"/>
      <c r="EC36" s="295"/>
      <c r="ED36" s="295"/>
      <c r="EE36" s="295"/>
      <c r="EF36" s="295"/>
      <c r="EG36" s="295"/>
      <c r="EH36" s="295"/>
      <c r="EI36" s="295"/>
      <c r="EJ36" s="295"/>
      <c r="EK36" s="295"/>
      <c r="EL36" s="295"/>
      <c r="EM36" s="295"/>
      <c r="EN36" s="295"/>
      <c r="EO36" s="295"/>
      <c r="EP36" s="295"/>
      <c r="EQ36" s="295"/>
      <c r="ER36" s="295"/>
      <c r="ES36" s="295"/>
      <c r="ET36" s="295"/>
      <c r="EU36" s="295"/>
      <c r="EV36" s="295"/>
      <c r="EW36" s="295"/>
      <c r="EX36" s="295"/>
      <c r="EY36" s="295"/>
      <c r="EZ36" s="295"/>
      <c r="FA36" s="295"/>
      <c r="FB36" s="295"/>
      <c r="FC36" s="295"/>
      <c r="FD36" s="295"/>
      <c r="FE36" s="295"/>
      <c r="FF36" s="295"/>
      <c r="FG36" s="295"/>
      <c r="FH36" s="295"/>
      <c r="FI36" s="295"/>
      <c r="FJ36" s="295"/>
      <c r="FK36" s="295"/>
      <c r="FL36" s="295"/>
      <c r="FM36" s="295"/>
      <c r="FN36" s="295"/>
      <c r="FO36" s="295"/>
      <c r="FP36" s="295"/>
      <c r="FQ36" s="295"/>
      <c r="FR36" s="295"/>
      <c r="FS36" s="295"/>
      <c r="FT36" s="295"/>
      <c r="FU36" s="295"/>
      <c r="FV36" s="295"/>
      <c r="FW36" s="295"/>
      <c r="FX36" s="295"/>
      <c r="FY36" s="295"/>
      <c r="FZ36" s="295"/>
      <c r="GA36" s="295"/>
      <c r="GB36" s="295"/>
      <c r="GC36" s="295"/>
      <c r="GD36" s="295"/>
      <c r="GE36" s="295"/>
      <c r="GF36" s="295"/>
      <c r="GG36" s="295"/>
      <c r="GH36" s="295"/>
      <c r="GI36" s="295"/>
      <c r="GJ36" s="295"/>
      <c r="GK36" s="295"/>
      <c r="GL36" s="295"/>
      <c r="GM36" s="295"/>
      <c r="GN36" s="295"/>
      <c r="GO36" s="295"/>
      <c r="GP36" s="295"/>
      <c r="GQ36" s="295"/>
      <c r="GR36" s="295"/>
      <c r="GS36" s="295"/>
      <c r="GT36" s="295"/>
      <c r="GU36" s="295"/>
      <c r="GV36" s="295"/>
      <c r="GW36" s="295"/>
      <c r="GX36" s="295"/>
      <c r="GY36" s="295"/>
      <c r="GZ36" s="295"/>
      <c r="HA36" s="295"/>
      <c r="HB36" s="295"/>
      <c r="HC36" s="295"/>
      <c r="HD36" s="295"/>
      <c r="HE36" s="295"/>
      <c r="HF36" s="295"/>
      <c r="HG36" s="295"/>
      <c r="HH36" s="295"/>
      <c r="HI36" s="295"/>
      <c r="HJ36" s="295"/>
      <c r="HK36" s="295"/>
      <c r="HL36" s="295"/>
      <c r="HM36" s="295"/>
      <c r="HN36" s="295"/>
      <c r="HO36" s="295"/>
      <c r="HP36" s="295"/>
      <c r="HQ36" s="295"/>
      <c r="HR36" s="295"/>
      <c r="HS36" s="295"/>
      <c r="HT36" s="295"/>
      <c r="HU36" s="295"/>
      <c r="HV36" s="295"/>
      <c r="HW36" s="295"/>
      <c r="HX36" s="295"/>
      <c r="HY36" s="295"/>
      <c r="HZ36" s="295"/>
      <c r="IA36" s="295"/>
      <c r="IB36" s="295"/>
      <c r="IC36" s="295"/>
      <c r="ID36" s="295"/>
      <c r="IE36" s="295"/>
      <c r="IF36" s="295"/>
      <c r="IG36" s="295"/>
      <c r="IH36" s="295"/>
      <c r="II36" s="295"/>
      <c r="IJ36" s="295"/>
      <c r="IK36" s="295"/>
      <c r="IL36" s="295"/>
      <c r="IM36" s="295"/>
      <c r="IN36" s="295"/>
      <c r="IO36" s="295"/>
      <c r="IP36" s="295"/>
      <c r="IQ36" s="295"/>
      <c r="IR36" s="295"/>
      <c r="IS36" s="295"/>
      <c r="IT36" s="295"/>
      <c r="IU36" s="295"/>
      <c r="IV36" s="295"/>
    </row>
    <row r="37" spans="10:256" ht="30">
      <c r="J37" s="318"/>
      <c r="K37" s="318"/>
      <c r="N37" s="295"/>
      <c r="O37" s="295"/>
      <c r="P37" s="1354"/>
      <c r="Q37" s="1354"/>
      <c r="R37" s="1354"/>
      <c r="S37" s="1354"/>
      <c r="T37" s="1354"/>
      <c r="U37" s="1354"/>
      <c r="V37" s="1354"/>
      <c r="W37" s="1354"/>
      <c r="X37" s="1354"/>
      <c r="Y37" s="1354"/>
      <c r="Z37" s="1354"/>
      <c r="AA37" s="1354"/>
      <c r="AB37" s="1354"/>
      <c r="AC37" s="1354"/>
      <c r="AD37" s="1354"/>
      <c r="AE37" s="1354"/>
      <c r="AF37" s="1354"/>
      <c r="AG37" s="1354"/>
      <c r="AH37" s="295"/>
      <c r="AI37" s="295"/>
      <c r="AJ37" s="295"/>
      <c r="AK37" s="295"/>
      <c r="AL37" s="295"/>
      <c r="AM37" s="295"/>
      <c r="AN37" s="295"/>
      <c r="AO37" s="295"/>
      <c r="AP37" s="295"/>
      <c r="AQ37" s="295"/>
      <c r="AR37" s="295"/>
      <c r="AS37" s="295"/>
      <c r="AT37" s="295"/>
      <c r="AU37" s="295"/>
      <c r="AV37" s="295"/>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5"/>
      <c r="CB37" s="295"/>
      <c r="CC37" s="295"/>
      <c r="CD37" s="295"/>
      <c r="CE37" s="295"/>
      <c r="CF37" s="295"/>
      <c r="CG37" s="295"/>
      <c r="CH37" s="295"/>
      <c r="CI37" s="295"/>
      <c r="CJ37" s="295"/>
      <c r="CK37" s="295"/>
      <c r="CL37" s="295"/>
      <c r="CM37" s="295"/>
      <c r="CN37" s="295"/>
      <c r="CO37" s="295"/>
      <c r="CP37" s="295"/>
      <c r="CQ37" s="295"/>
      <c r="CR37" s="295"/>
      <c r="CS37" s="295"/>
      <c r="CT37" s="295"/>
      <c r="CU37" s="295"/>
      <c r="CV37" s="295"/>
      <c r="CW37" s="295"/>
      <c r="CX37" s="295"/>
      <c r="CY37" s="295"/>
      <c r="CZ37" s="295"/>
      <c r="DA37" s="295"/>
      <c r="DB37" s="295"/>
      <c r="DC37" s="295"/>
      <c r="DD37" s="295"/>
      <c r="DE37" s="295"/>
      <c r="DF37" s="295"/>
      <c r="DG37" s="295"/>
      <c r="DH37" s="295"/>
      <c r="DI37" s="295"/>
      <c r="DJ37" s="295"/>
      <c r="DK37" s="295"/>
      <c r="DL37" s="295"/>
      <c r="DM37" s="295"/>
      <c r="DN37" s="295"/>
      <c r="DO37" s="295"/>
      <c r="DP37" s="295"/>
      <c r="DQ37" s="295"/>
      <c r="DR37" s="295"/>
      <c r="DS37" s="295"/>
      <c r="DT37" s="295"/>
      <c r="DU37" s="295"/>
      <c r="DV37" s="295"/>
      <c r="DW37" s="295"/>
      <c r="DX37" s="295"/>
      <c r="DY37" s="295"/>
      <c r="DZ37" s="295"/>
      <c r="EA37" s="295"/>
      <c r="EB37" s="295"/>
      <c r="EC37" s="295"/>
      <c r="ED37" s="295"/>
      <c r="EE37" s="295"/>
      <c r="EF37" s="295"/>
      <c r="EG37" s="295"/>
      <c r="EH37" s="295"/>
      <c r="EI37" s="295"/>
      <c r="EJ37" s="295"/>
      <c r="EK37" s="295"/>
      <c r="EL37" s="295"/>
      <c r="EM37" s="295"/>
      <c r="EN37" s="295"/>
      <c r="EO37" s="295"/>
      <c r="EP37" s="295"/>
      <c r="EQ37" s="295"/>
      <c r="ER37" s="295"/>
      <c r="ES37" s="295"/>
      <c r="ET37" s="295"/>
      <c r="EU37" s="295"/>
      <c r="EV37" s="295"/>
      <c r="EW37" s="295"/>
      <c r="EX37" s="295"/>
      <c r="EY37" s="295"/>
      <c r="EZ37" s="295"/>
      <c r="FA37" s="295"/>
      <c r="FB37" s="295"/>
      <c r="FC37" s="295"/>
      <c r="FD37" s="295"/>
      <c r="FE37" s="295"/>
      <c r="FF37" s="295"/>
      <c r="FG37" s="295"/>
      <c r="FH37" s="295"/>
      <c r="FI37" s="295"/>
      <c r="FJ37" s="295"/>
      <c r="FK37" s="295"/>
      <c r="FL37" s="295"/>
      <c r="FM37" s="295"/>
      <c r="FN37" s="295"/>
      <c r="FO37" s="295"/>
      <c r="FP37" s="295"/>
      <c r="FQ37" s="295"/>
      <c r="FR37" s="295"/>
      <c r="FS37" s="295"/>
      <c r="FT37" s="295"/>
      <c r="FU37" s="295"/>
      <c r="FV37" s="295"/>
      <c r="FW37" s="295"/>
      <c r="FX37" s="295"/>
      <c r="FY37" s="295"/>
      <c r="FZ37" s="295"/>
      <c r="GA37" s="295"/>
      <c r="GB37" s="295"/>
      <c r="GC37" s="295"/>
      <c r="GD37" s="295"/>
      <c r="GE37" s="295"/>
      <c r="GF37" s="295"/>
      <c r="GG37" s="295"/>
      <c r="GH37" s="295"/>
      <c r="GI37" s="295"/>
      <c r="GJ37" s="295"/>
      <c r="GK37" s="295"/>
      <c r="GL37" s="295"/>
      <c r="GM37" s="295"/>
      <c r="GN37" s="295"/>
      <c r="GO37" s="295"/>
      <c r="GP37" s="295"/>
      <c r="GQ37" s="295"/>
      <c r="GR37" s="295"/>
      <c r="GS37" s="295"/>
      <c r="GT37" s="295"/>
      <c r="GU37" s="295"/>
      <c r="GV37" s="295"/>
      <c r="GW37" s="295"/>
      <c r="GX37" s="295"/>
      <c r="GY37" s="295"/>
      <c r="GZ37" s="295"/>
      <c r="HA37" s="295"/>
      <c r="HB37" s="295"/>
      <c r="HC37" s="295"/>
      <c r="HD37" s="295"/>
      <c r="HE37" s="295"/>
      <c r="HF37" s="295"/>
      <c r="HG37" s="295"/>
      <c r="HH37" s="295"/>
      <c r="HI37" s="295"/>
      <c r="HJ37" s="295"/>
      <c r="HK37" s="295"/>
      <c r="HL37" s="295"/>
      <c r="HM37" s="295"/>
      <c r="HN37" s="295"/>
      <c r="HO37" s="295"/>
      <c r="HP37" s="295"/>
      <c r="HQ37" s="295"/>
      <c r="HR37" s="295"/>
      <c r="HS37" s="295"/>
      <c r="HT37" s="295"/>
      <c r="HU37" s="295"/>
      <c r="HV37" s="295"/>
      <c r="HW37" s="295"/>
      <c r="HX37" s="295"/>
      <c r="HY37" s="295"/>
      <c r="HZ37" s="295"/>
      <c r="IA37" s="295"/>
      <c r="IB37" s="295"/>
      <c r="IC37" s="295"/>
      <c r="ID37" s="295"/>
      <c r="IE37" s="295"/>
      <c r="IF37" s="295"/>
      <c r="IG37" s="295"/>
      <c r="IH37" s="295"/>
      <c r="II37" s="295"/>
      <c r="IJ37" s="295"/>
      <c r="IK37" s="295"/>
      <c r="IL37" s="295"/>
      <c r="IM37" s="295"/>
      <c r="IN37" s="295"/>
      <c r="IO37" s="295"/>
      <c r="IP37" s="295"/>
      <c r="IQ37" s="295"/>
      <c r="IR37" s="295"/>
      <c r="IS37" s="295"/>
      <c r="IT37" s="295"/>
      <c r="IU37" s="295"/>
      <c r="IV37" s="295"/>
    </row>
    <row r="38" spans="10:256" ht="30">
      <c r="J38" s="318"/>
      <c r="K38" s="318"/>
      <c r="N38" s="295"/>
      <c r="O38" s="295"/>
      <c r="P38" s="1354"/>
      <c r="Q38" s="1354"/>
      <c r="R38" s="1354"/>
      <c r="S38" s="1354"/>
      <c r="T38" s="1354"/>
      <c r="U38" s="1354"/>
      <c r="V38" s="1354"/>
      <c r="W38" s="1354"/>
      <c r="X38" s="1354"/>
      <c r="Y38" s="1354"/>
      <c r="Z38" s="1354"/>
      <c r="AA38" s="1354"/>
      <c r="AB38" s="1354"/>
      <c r="AC38" s="1354"/>
      <c r="AD38" s="1354"/>
      <c r="AE38" s="1354"/>
      <c r="AF38" s="1354"/>
      <c r="AG38" s="1354"/>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c r="CQ38" s="295"/>
      <c r="CR38" s="295"/>
      <c r="CS38" s="295"/>
      <c r="CT38" s="295"/>
      <c r="CU38" s="295"/>
      <c r="CV38" s="295"/>
      <c r="CW38" s="295"/>
      <c r="CX38" s="295"/>
      <c r="CY38" s="295"/>
      <c r="CZ38" s="295"/>
      <c r="DA38" s="295"/>
      <c r="DB38" s="295"/>
      <c r="DC38" s="295"/>
      <c r="DD38" s="295"/>
      <c r="DE38" s="295"/>
      <c r="DF38" s="295"/>
      <c r="DG38" s="295"/>
      <c r="DH38" s="295"/>
      <c r="DI38" s="295"/>
      <c r="DJ38" s="295"/>
      <c r="DK38" s="295"/>
      <c r="DL38" s="295"/>
      <c r="DM38" s="295"/>
      <c r="DN38" s="295"/>
      <c r="DO38" s="295"/>
      <c r="DP38" s="295"/>
      <c r="DQ38" s="295"/>
      <c r="DR38" s="295"/>
      <c r="DS38" s="295"/>
      <c r="DT38" s="295"/>
      <c r="DU38" s="295"/>
      <c r="DV38" s="295"/>
      <c r="DW38" s="295"/>
      <c r="DX38" s="295"/>
      <c r="DY38" s="295"/>
      <c r="DZ38" s="295"/>
      <c r="EA38" s="295"/>
      <c r="EB38" s="295"/>
      <c r="EC38" s="295"/>
      <c r="ED38" s="295"/>
      <c r="EE38" s="295"/>
      <c r="EF38" s="295"/>
      <c r="EG38" s="295"/>
      <c r="EH38" s="295"/>
      <c r="EI38" s="295"/>
      <c r="EJ38" s="295"/>
      <c r="EK38" s="295"/>
      <c r="EL38" s="295"/>
      <c r="EM38" s="295"/>
      <c r="EN38" s="295"/>
      <c r="EO38" s="295"/>
      <c r="EP38" s="295"/>
      <c r="EQ38" s="295"/>
      <c r="ER38" s="295"/>
      <c r="ES38" s="295"/>
      <c r="ET38" s="295"/>
      <c r="EU38" s="295"/>
      <c r="EV38" s="295"/>
      <c r="EW38" s="295"/>
      <c r="EX38" s="295"/>
      <c r="EY38" s="295"/>
      <c r="EZ38" s="295"/>
      <c r="FA38" s="295"/>
      <c r="FB38" s="295"/>
      <c r="FC38" s="295"/>
      <c r="FD38" s="295"/>
      <c r="FE38" s="295"/>
      <c r="FF38" s="295"/>
      <c r="FG38" s="295"/>
      <c r="FH38" s="295"/>
      <c r="FI38" s="295"/>
      <c r="FJ38" s="295"/>
      <c r="FK38" s="295"/>
      <c r="FL38" s="295"/>
      <c r="FM38" s="295"/>
      <c r="FN38" s="295"/>
      <c r="FO38" s="295"/>
      <c r="FP38" s="295"/>
      <c r="FQ38" s="295"/>
      <c r="FR38" s="295"/>
      <c r="FS38" s="295"/>
      <c r="FT38" s="295"/>
      <c r="FU38" s="295"/>
      <c r="FV38" s="295"/>
      <c r="FW38" s="295"/>
      <c r="FX38" s="295"/>
      <c r="FY38" s="295"/>
      <c r="FZ38" s="295"/>
      <c r="GA38" s="295"/>
      <c r="GB38" s="295"/>
      <c r="GC38" s="295"/>
      <c r="GD38" s="295"/>
      <c r="GE38" s="295"/>
      <c r="GF38" s="295"/>
      <c r="GG38" s="295"/>
      <c r="GH38" s="295"/>
      <c r="GI38" s="295"/>
      <c r="GJ38" s="295"/>
      <c r="GK38" s="295"/>
      <c r="GL38" s="295"/>
      <c r="GM38" s="295"/>
      <c r="GN38" s="295"/>
      <c r="GO38" s="295"/>
      <c r="GP38" s="295"/>
      <c r="GQ38" s="295"/>
      <c r="GR38" s="295"/>
      <c r="GS38" s="295"/>
      <c r="GT38" s="295"/>
      <c r="GU38" s="295"/>
      <c r="GV38" s="295"/>
      <c r="GW38" s="295"/>
      <c r="GX38" s="295"/>
      <c r="GY38" s="295"/>
      <c r="GZ38" s="295"/>
      <c r="HA38" s="295"/>
      <c r="HB38" s="295"/>
      <c r="HC38" s="295"/>
      <c r="HD38" s="295"/>
      <c r="HE38" s="295"/>
      <c r="HF38" s="295"/>
      <c r="HG38" s="295"/>
      <c r="HH38" s="295"/>
      <c r="HI38" s="295"/>
      <c r="HJ38" s="295"/>
      <c r="HK38" s="295"/>
      <c r="HL38" s="295"/>
      <c r="HM38" s="295"/>
      <c r="HN38" s="295"/>
      <c r="HO38" s="295"/>
      <c r="HP38" s="295"/>
      <c r="HQ38" s="295"/>
      <c r="HR38" s="295"/>
      <c r="HS38" s="295"/>
      <c r="HT38" s="295"/>
      <c r="HU38" s="295"/>
      <c r="HV38" s="295"/>
      <c r="HW38" s="295"/>
      <c r="HX38" s="295"/>
      <c r="HY38" s="295"/>
      <c r="HZ38" s="295"/>
      <c r="IA38" s="295"/>
      <c r="IB38" s="295"/>
      <c r="IC38" s="295"/>
      <c r="ID38" s="295"/>
      <c r="IE38" s="295"/>
      <c r="IF38" s="295"/>
      <c r="IG38" s="295"/>
      <c r="IH38" s="295"/>
      <c r="II38" s="295"/>
      <c r="IJ38" s="295"/>
      <c r="IK38" s="295"/>
      <c r="IL38" s="295"/>
      <c r="IM38" s="295"/>
      <c r="IN38" s="295"/>
      <c r="IO38" s="295"/>
      <c r="IP38" s="295"/>
      <c r="IQ38" s="295"/>
      <c r="IR38" s="295"/>
      <c r="IS38" s="295"/>
      <c r="IT38" s="295"/>
      <c r="IU38" s="295"/>
      <c r="IV38" s="295"/>
    </row>
    <row r="39" spans="10:256" ht="30">
      <c r="J39" s="318"/>
      <c r="K39" s="318"/>
      <c r="N39" s="319"/>
      <c r="O39" s="319"/>
      <c r="P39" s="1421"/>
      <c r="Q39" s="1421"/>
      <c r="R39" s="1421"/>
      <c r="S39" s="1421"/>
      <c r="T39" s="1421"/>
      <c r="U39" s="1421"/>
    </row>
    <row r="40" spans="10:256" ht="30">
      <c r="J40" s="318"/>
      <c r="K40" s="318"/>
      <c r="N40" s="319"/>
      <c r="O40" s="319"/>
      <c r="P40" s="1421"/>
      <c r="Q40" s="1421"/>
      <c r="R40" s="1421"/>
      <c r="S40" s="1421"/>
      <c r="T40" s="1421"/>
      <c r="U40" s="1421"/>
    </row>
    <row r="41" spans="10:256" ht="30">
      <c r="J41" s="318"/>
      <c r="K41" s="318"/>
      <c r="N41" s="319"/>
      <c r="O41" s="319"/>
      <c r="P41" s="1421"/>
      <c r="Q41" s="1421"/>
      <c r="R41" s="1421"/>
      <c r="S41" s="1421"/>
      <c r="T41" s="1421"/>
      <c r="U41" s="1421"/>
    </row>
    <row r="42" spans="10:256" ht="30">
      <c r="J42" s="318"/>
      <c r="K42" s="318"/>
      <c r="N42" s="319"/>
      <c r="O42" s="319"/>
      <c r="P42" s="1421"/>
      <c r="Q42" s="1421"/>
      <c r="R42" s="1421"/>
      <c r="S42" s="1421"/>
      <c r="T42" s="1421"/>
      <c r="U42" s="1421"/>
    </row>
    <row r="43" spans="10:256" ht="30">
      <c r="J43" s="318"/>
      <c r="K43" s="318"/>
      <c r="N43" s="319"/>
      <c r="O43" s="319"/>
      <c r="P43" s="1421"/>
      <c r="Q43" s="1421"/>
      <c r="R43" s="1421"/>
      <c r="S43" s="1421"/>
      <c r="T43" s="1421"/>
      <c r="U43" s="1421"/>
    </row>
    <row r="44" spans="10:256" ht="30">
      <c r="J44" s="318"/>
      <c r="K44" s="318"/>
      <c r="N44" s="319"/>
      <c r="O44" s="319"/>
      <c r="P44" s="1421"/>
      <c r="Q44" s="1421"/>
      <c r="R44" s="1421"/>
      <c r="S44" s="1421"/>
      <c r="T44" s="1421"/>
      <c r="U44" s="1421"/>
    </row>
    <row r="45" spans="10:256" ht="30">
      <c r="J45" s="318"/>
      <c r="K45" s="318"/>
      <c r="N45" s="319"/>
      <c r="O45" s="319"/>
      <c r="P45" s="1421"/>
      <c r="Q45" s="1421"/>
      <c r="R45" s="1421"/>
      <c r="S45" s="1421"/>
      <c r="T45" s="1421"/>
      <c r="U45" s="1421"/>
    </row>
    <row r="46" spans="10:256" ht="30">
      <c r="J46" s="318"/>
      <c r="K46" s="318"/>
      <c r="N46" s="319"/>
      <c r="O46" s="319"/>
      <c r="P46" s="1421"/>
      <c r="Q46" s="1421"/>
      <c r="R46" s="1421"/>
      <c r="S46" s="1421"/>
      <c r="T46" s="1421"/>
      <c r="U46" s="1421"/>
    </row>
    <row r="47" spans="10:256" ht="30">
      <c r="J47" s="318"/>
      <c r="K47" s="318"/>
      <c r="N47" s="319"/>
      <c r="O47" s="319"/>
      <c r="P47" s="1421"/>
      <c r="Q47" s="1421"/>
      <c r="R47" s="1421"/>
      <c r="S47" s="1421"/>
      <c r="T47" s="1421"/>
      <c r="U47" s="1421"/>
    </row>
    <row r="48" spans="10:256" ht="30">
      <c r="J48" s="318"/>
      <c r="K48" s="318"/>
      <c r="N48" s="319"/>
      <c r="O48" s="319"/>
      <c r="P48" s="1421"/>
      <c r="Q48" s="1421"/>
      <c r="R48" s="1421"/>
      <c r="S48" s="1421"/>
      <c r="T48" s="1421"/>
      <c r="U48" s="1421"/>
    </row>
    <row r="49" spans="10:21" ht="30">
      <c r="J49" s="318"/>
      <c r="K49" s="318"/>
      <c r="N49" s="319"/>
      <c r="O49" s="319"/>
      <c r="P49" s="1421"/>
      <c r="Q49" s="1421"/>
      <c r="R49" s="1421"/>
      <c r="S49" s="1421"/>
      <c r="T49" s="1421"/>
      <c r="U49" s="1421"/>
    </row>
    <row r="50" spans="10:21" ht="30">
      <c r="J50" s="318"/>
      <c r="K50" s="318"/>
      <c r="N50" s="319"/>
      <c r="O50" s="319"/>
      <c r="P50" s="1421"/>
      <c r="Q50" s="1421"/>
      <c r="R50" s="1421"/>
      <c r="S50" s="1421"/>
      <c r="T50" s="1421"/>
      <c r="U50" s="1421"/>
    </row>
    <row r="51" spans="10:21" ht="30">
      <c r="J51" s="318"/>
      <c r="K51" s="318"/>
      <c r="N51" s="319"/>
      <c r="O51" s="319"/>
      <c r="P51" s="1421"/>
      <c r="Q51" s="1421"/>
      <c r="R51" s="1421"/>
      <c r="S51" s="1421"/>
      <c r="T51" s="1421"/>
      <c r="U51" s="1421"/>
    </row>
    <row r="52" spans="10:21" ht="30">
      <c r="J52" s="318"/>
      <c r="K52" s="318"/>
      <c r="N52" s="319"/>
      <c r="O52" s="319"/>
      <c r="P52" s="1421"/>
      <c r="Q52" s="1421"/>
      <c r="R52" s="1421"/>
      <c r="S52" s="1421"/>
      <c r="T52" s="1421"/>
      <c r="U52" s="1421"/>
    </row>
    <row r="53" spans="10:21" ht="30">
      <c r="J53" s="318"/>
      <c r="K53" s="318"/>
      <c r="N53" s="319"/>
      <c r="O53" s="319"/>
      <c r="P53" s="1421"/>
      <c r="Q53" s="1421"/>
      <c r="R53" s="1421"/>
      <c r="S53" s="1421"/>
      <c r="T53" s="1421"/>
      <c r="U53" s="1421"/>
    </row>
    <row r="54" spans="10:21" ht="30">
      <c r="J54" s="318"/>
      <c r="K54" s="318"/>
      <c r="N54" s="319"/>
      <c r="O54" s="319"/>
      <c r="P54" s="1421"/>
      <c r="Q54" s="1421"/>
      <c r="R54" s="1421"/>
      <c r="S54" s="1421"/>
      <c r="T54" s="1421"/>
      <c r="U54" s="1421"/>
    </row>
    <row r="55" spans="10:21" ht="30">
      <c r="J55" s="318"/>
      <c r="K55" s="318"/>
      <c r="N55" s="319"/>
      <c r="O55" s="319"/>
      <c r="P55" s="1421"/>
      <c r="Q55" s="1421"/>
      <c r="R55" s="1421"/>
      <c r="S55" s="1421"/>
      <c r="T55" s="1421"/>
      <c r="U55" s="1421"/>
    </row>
    <row r="56" spans="10:21" ht="30">
      <c r="J56" s="318"/>
      <c r="K56" s="318"/>
      <c r="N56" s="319"/>
      <c r="O56" s="319"/>
      <c r="P56" s="1421"/>
      <c r="Q56" s="1421"/>
      <c r="R56" s="1421"/>
      <c r="S56" s="1421"/>
      <c r="T56" s="1421"/>
      <c r="U56" s="1421"/>
    </row>
    <row r="57" spans="10:21" ht="30">
      <c r="J57" s="318"/>
      <c r="K57" s="318"/>
      <c r="N57" s="319"/>
      <c r="O57" s="319"/>
      <c r="P57" s="1421"/>
      <c r="Q57" s="1421"/>
      <c r="R57" s="1421"/>
      <c r="S57" s="1421"/>
      <c r="T57" s="1421"/>
      <c r="U57" s="1421"/>
    </row>
    <row r="58" spans="10:21" ht="30">
      <c r="J58" s="318"/>
      <c r="K58" s="318"/>
      <c r="N58" s="319"/>
      <c r="O58" s="319"/>
      <c r="P58" s="1421"/>
      <c r="Q58" s="1421"/>
      <c r="R58" s="1421"/>
      <c r="S58" s="1421"/>
      <c r="T58" s="1421"/>
      <c r="U58" s="1421"/>
    </row>
    <row r="59" spans="10:21" ht="30">
      <c r="J59" s="318"/>
      <c r="K59" s="318"/>
      <c r="N59" s="319"/>
      <c r="O59" s="319"/>
      <c r="P59" s="1421"/>
      <c r="Q59" s="1421"/>
      <c r="R59" s="1421"/>
      <c r="S59" s="1421"/>
      <c r="T59" s="1421"/>
      <c r="U59" s="1421"/>
    </row>
    <row r="60" spans="10:21" ht="30">
      <c r="J60" s="318"/>
      <c r="K60" s="318"/>
      <c r="N60" s="319"/>
      <c r="O60" s="319"/>
      <c r="P60" s="1421"/>
      <c r="Q60" s="1421"/>
      <c r="R60" s="1421"/>
      <c r="S60" s="1421"/>
      <c r="T60" s="1421"/>
      <c r="U60" s="1421"/>
    </row>
    <row r="61" spans="10:21" ht="30">
      <c r="J61" s="318"/>
      <c r="K61" s="318"/>
      <c r="N61" s="319"/>
      <c r="O61" s="319"/>
      <c r="P61" s="1421"/>
      <c r="Q61" s="1421"/>
      <c r="R61" s="1421"/>
      <c r="S61" s="1421"/>
      <c r="T61" s="1421"/>
      <c r="U61" s="1421"/>
    </row>
    <row r="62" spans="10:21" ht="30">
      <c r="J62" s="318"/>
      <c r="K62" s="318"/>
      <c r="N62" s="319"/>
      <c r="O62" s="319"/>
      <c r="P62" s="1421"/>
      <c r="Q62" s="1421"/>
      <c r="R62" s="1421"/>
      <c r="S62" s="1421"/>
      <c r="T62" s="1421"/>
      <c r="U62" s="1421"/>
    </row>
    <row r="63" spans="10:21" ht="30">
      <c r="J63" s="318"/>
      <c r="K63" s="318"/>
      <c r="N63" s="319"/>
      <c r="O63" s="319"/>
      <c r="P63" s="1421"/>
      <c r="Q63" s="1421"/>
      <c r="R63" s="1421"/>
      <c r="S63" s="1421"/>
      <c r="T63" s="1421"/>
      <c r="U63" s="1421"/>
    </row>
    <row r="64" spans="10:21" ht="30">
      <c r="J64" s="318"/>
      <c r="K64" s="318"/>
      <c r="N64" s="319"/>
      <c r="O64" s="319"/>
      <c r="P64" s="1421"/>
      <c r="Q64" s="1421"/>
      <c r="R64" s="1421"/>
      <c r="S64" s="1421"/>
      <c r="T64" s="1421"/>
      <c r="U64" s="1421"/>
    </row>
    <row r="65" spans="10:21" ht="30">
      <c r="J65" s="318"/>
      <c r="K65" s="318"/>
      <c r="N65" s="319"/>
      <c r="O65" s="319"/>
      <c r="P65" s="1421"/>
      <c r="Q65" s="1421"/>
      <c r="R65" s="1421"/>
      <c r="S65" s="1421"/>
      <c r="T65" s="1421"/>
      <c r="U65" s="1421"/>
    </row>
    <row r="66" spans="10:21" ht="30">
      <c r="J66" s="318"/>
      <c r="K66" s="318"/>
      <c r="N66" s="319"/>
      <c r="O66" s="319"/>
      <c r="P66" s="1421"/>
      <c r="Q66" s="1421"/>
      <c r="R66" s="1421"/>
      <c r="S66" s="1421"/>
      <c r="T66" s="1421"/>
      <c r="U66" s="1421"/>
    </row>
    <row r="67" spans="10:21" ht="30">
      <c r="J67" s="318"/>
      <c r="K67" s="318"/>
      <c r="N67" s="319"/>
      <c r="O67" s="319"/>
      <c r="P67" s="1421"/>
      <c r="Q67" s="1421"/>
      <c r="R67" s="1421"/>
      <c r="S67" s="1421"/>
      <c r="T67" s="1421"/>
      <c r="U67" s="1421"/>
    </row>
    <row r="68" spans="10:21" ht="30">
      <c r="J68" s="318"/>
      <c r="K68" s="318"/>
      <c r="N68" s="319"/>
      <c r="O68" s="319"/>
      <c r="P68" s="1421"/>
      <c r="Q68" s="1421"/>
      <c r="R68" s="1421"/>
      <c r="S68" s="1421"/>
      <c r="T68" s="1421"/>
      <c r="U68" s="1421"/>
    </row>
    <row r="69" spans="10:21" ht="30">
      <c r="J69" s="318"/>
      <c r="K69" s="318"/>
      <c r="N69" s="319"/>
      <c r="O69" s="319"/>
      <c r="P69" s="1421"/>
      <c r="Q69" s="1421"/>
      <c r="R69" s="1421"/>
      <c r="S69" s="1421"/>
      <c r="T69" s="1421"/>
      <c r="U69" s="1421"/>
    </row>
    <row r="70" spans="10:21" ht="30">
      <c r="J70" s="318"/>
      <c r="K70" s="318"/>
      <c r="N70" s="319"/>
      <c r="O70" s="319"/>
      <c r="P70" s="1421"/>
      <c r="Q70" s="1421"/>
      <c r="R70" s="1421"/>
      <c r="S70" s="1421"/>
      <c r="T70" s="1421"/>
      <c r="U70" s="1421"/>
    </row>
    <row r="71" spans="10:21" ht="30">
      <c r="J71" s="318"/>
      <c r="K71" s="318"/>
      <c r="N71" s="319"/>
      <c r="O71" s="319"/>
      <c r="P71" s="1421"/>
      <c r="Q71" s="1421"/>
      <c r="R71" s="1421"/>
      <c r="S71" s="1421"/>
      <c r="T71" s="1421"/>
      <c r="U71" s="1421"/>
    </row>
    <row r="72" spans="10:21" ht="30">
      <c r="J72" s="318"/>
      <c r="K72" s="318"/>
      <c r="N72" s="319"/>
      <c r="O72" s="319"/>
      <c r="P72" s="1421"/>
      <c r="Q72" s="1421"/>
      <c r="R72" s="1421"/>
      <c r="S72" s="1421"/>
      <c r="T72" s="1421"/>
      <c r="U72" s="1421"/>
    </row>
    <row r="73" spans="10:21" ht="30">
      <c r="J73" s="318"/>
      <c r="K73" s="318"/>
      <c r="N73" s="319"/>
      <c r="O73" s="319"/>
      <c r="P73" s="1421"/>
      <c r="Q73" s="1421"/>
      <c r="R73" s="1421"/>
      <c r="S73" s="1421"/>
      <c r="T73" s="1421"/>
      <c r="U73" s="1421"/>
    </row>
    <row r="74" spans="10:21" ht="30">
      <c r="J74" s="318"/>
      <c r="K74" s="318"/>
      <c r="N74" s="319"/>
      <c r="O74" s="319"/>
      <c r="P74" s="1421"/>
      <c r="Q74" s="1421"/>
      <c r="R74" s="1421"/>
      <c r="S74" s="1421"/>
      <c r="T74" s="1421"/>
      <c r="U74" s="1421"/>
    </row>
    <row r="75" spans="10:21" ht="30">
      <c r="J75" s="318"/>
      <c r="K75" s="318"/>
      <c r="N75" s="319"/>
      <c r="O75" s="319"/>
      <c r="P75" s="1421"/>
      <c r="Q75" s="1421"/>
      <c r="R75" s="1421"/>
      <c r="S75" s="1421"/>
      <c r="T75" s="1421"/>
      <c r="U75" s="1421"/>
    </row>
    <row r="76" spans="10:21" ht="30">
      <c r="J76" s="318"/>
      <c r="K76" s="318"/>
      <c r="N76" s="319"/>
      <c r="O76" s="319"/>
      <c r="P76" s="1421"/>
      <c r="Q76" s="1421"/>
      <c r="R76" s="1421"/>
      <c r="S76" s="1421"/>
      <c r="T76" s="1421"/>
      <c r="U76" s="1421"/>
    </row>
    <row r="77" spans="10:21" ht="30">
      <c r="J77" s="318"/>
      <c r="K77" s="318"/>
      <c r="N77" s="319"/>
      <c r="O77" s="319"/>
      <c r="P77" s="1421"/>
      <c r="Q77" s="1421"/>
      <c r="R77" s="1421"/>
      <c r="S77" s="1421"/>
      <c r="T77" s="1421"/>
      <c r="U77" s="1421"/>
    </row>
    <row r="78" spans="10:21" ht="30">
      <c r="J78" s="318"/>
      <c r="K78" s="318"/>
      <c r="N78" s="319"/>
      <c r="O78" s="319"/>
      <c r="P78" s="1421"/>
      <c r="Q78" s="1421"/>
      <c r="R78" s="1421"/>
      <c r="S78" s="1421"/>
      <c r="T78" s="1421"/>
      <c r="U78" s="1421"/>
    </row>
    <row r="79" spans="10:21" ht="30">
      <c r="J79" s="318"/>
      <c r="K79" s="318"/>
      <c r="N79" s="319"/>
      <c r="O79" s="319"/>
      <c r="P79" s="1421"/>
      <c r="Q79" s="1421"/>
      <c r="R79" s="1421"/>
      <c r="S79" s="1421"/>
      <c r="T79" s="1421"/>
      <c r="U79" s="1421"/>
    </row>
    <row r="80" spans="10:21" ht="30">
      <c r="J80" s="318"/>
      <c r="K80" s="320"/>
      <c r="N80" s="319"/>
      <c r="O80" s="319"/>
      <c r="P80" s="1421"/>
      <c r="Q80" s="1421"/>
      <c r="R80" s="1421"/>
      <c r="S80" s="1421"/>
      <c r="T80" s="1421"/>
      <c r="U80" s="1421"/>
    </row>
    <row r="81" spans="10:21" ht="30">
      <c r="J81" s="318"/>
      <c r="K81" s="318"/>
      <c r="N81" s="319"/>
      <c r="O81" s="319"/>
      <c r="P81" s="1421"/>
      <c r="Q81" s="1421"/>
      <c r="R81" s="1421"/>
      <c r="S81" s="1421"/>
      <c r="T81" s="1421"/>
      <c r="U81" s="1421"/>
    </row>
    <row r="82" spans="10:21" ht="30">
      <c r="J82" s="318"/>
      <c r="K82" s="318"/>
      <c r="N82" s="319"/>
      <c r="O82" s="319"/>
      <c r="P82" s="1421"/>
      <c r="Q82" s="1421"/>
      <c r="R82" s="1421"/>
      <c r="S82" s="1421"/>
      <c r="T82" s="1421"/>
      <c r="U82" s="1421"/>
    </row>
    <row r="83" spans="10:21" ht="30">
      <c r="J83" s="318"/>
      <c r="K83" s="318"/>
      <c r="N83" s="319"/>
      <c r="O83" s="319"/>
      <c r="P83" s="1421"/>
      <c r="Q83" s="1421"/>
      <c r="R83" s="1421"/>
      <c r="S83" s="1421"/>
      <c r="T83" s="1421"/>
      <c r="U83" s="1421"/>
    </row>
    <row r="84" spans="10:21" ht="30">
      <c r="J84" s="318"/>
      <c r="K84" s="318"/>
      <c r="N84" s="319"/>
      <c r="O84" s="319"/>
      <c r="P84" s="1421"/>
      <c r="Q84" s="1421"/>
      <c r="R84" s="1421"/>
      <c r="S84" s="1421"/>
      <c r="T84" s="1421"/>
      <c r="U84" s="1421"/>
    </row>
    <row r="85" spans="10:21" ht="30">
      <c r="J85" s="318"/>
      <c r="K85" s="318"/>
      <c r="N85" s="319"/>
      <c r="O85" s="319"/>
      <c r="P85" s="1421"/>
      <c r="Q85" s="1421"/>
      <c r="R85" s="1421"/>
      <c r="S85" s="1421"/>
      <c r="T85" s="1421"/>
      <c r="U85" s="1421"/>
    </row>
    <row r="86" spans="10:21" ht="30">
      <c r="J86" s="318"/>
      <c r="K86" s="318"/>
      <c r="N86" s="319"/>
      <c r="O86" s="319"/>
      <c r="P86" s="1421"/>
      <c r="Q86" s="1421"/>
      <c r="R86" s="1421"/>
      <c r="S86" s="1421"/>
      <c r="T86" s="1421"/>
      <c r="U86" s="1421"/>
    </row>
    <row r="87" spans="10:21" ht="30">
      <c r="J87" s="318"/>
      <c r="K87" s="318"/>
      <c r="N87" s="319"/>
      <c r="O87" s="319"/>
      <c r="P87" s="1421"/>
      <c r="Q87" s="1421"/>
      <c r="R87" s="1421"/>
      <c r="S87" s="1421"/>
      <c r="T87" s="1421"/>
      <c r="U87" s="1421"/>
    </row>
    <row r="88" spans="10:21" ht="30">
      <c r="J88" s="318"/>
      <c r="K88" s="318"/>
      <c r="N88" s="319"/>
      <c r="O88" s="319"/>
      <c r="P88" s="1421"/>
      <c r="Q88" s="1421"/>
      <c r="R88" s="1421"/>
      <c r="S88" s="1421"/>
      <c r="T88" s="1421"/>
      <c r="U88" s="1421"/>
    </row>
    <row r="89" spans="10:21" ht="30">
      <c r="J89" s="318"/>
      <c r="K89" s="318"/>
      <c r="N89" s="319"/>
      <c r="O89" s="319"/>
      <c r="P89" s="1421"/>
      <c r="Q89" s="1421"/>
      <c r="R89" s="1421"/>
      <c r="S89" s="1421"/>
      <c r="T89" s="1421"/>
      <c r="U89" s="1421"/>
    </row>
    <row r="90" spans="10:21" ht="30">
      <c r="J90" s="318"/>
      <c r="K90" s="318"/>
      <c r="N90" s="319"/>
      <c r="O90" s="319"/>
      <c r="P90" s="1421"/>
      <c r="Q90" s="1421"/>
      <c r="R90" s="1421"/>
      <c r="S90" s="1421"/>
      <c r="T90" s="1421"/>
      <c r="U90" s="1421"/>
    </row>
    <row r="91" spans="10:21" ht="30">
      <c r="J91" s="318"/>
      <c r="K91" s="318"/>
      <c r="N91" s="319"/>
      <c r="O91" s="319"/>
      <c r="P91" s="1421"/>
      <c r="Q91" s="1421"/>
      <c r="R91" s="1421"/>
      <c r="S91" s="1421"/>
      <c r="T91" s="1421"/>
      <c r="U91" s="1421"/>
    </row>
    <row r="92" spans="10:21" ht="30">
      <c r="J92" s="318"/>
      <c r="K92" s="318"/>
      <c r="N92" s="319"/>
      <c r="O92" s="319"/>
      <c r="P92" s="1421"/>
      <c r="Q92" s="1421"/>
      <c r="R92" s="1421"/>
      <c r="S92" s="1421"/>
      <c r="T92" s="1421"/>
      <c r="U92" s="1421"/>
    </row>
    <row r="93" spans="10:21" ht="30">
      <c r="J93" s="318"/>
      <c r="K93" s="318"/>
      <c r="N93" s="319"/>
      <c r="O93" s="319"/>
      <c r="P93" s="1421"/>
      <c r="Q93" s="1421"/>
      <c r="R93" s="1421"/>
      <c r="S93" s="1421"/>
      <c r="T93" s="1421"/>
      <c r="U93" s="1421"/>
    </row>
    <row r="94" spans="10:21" ht="30">
      <c r="J94" s="318"/>
      <c r="K94" s="318"/>
      <c r="N94" s="319"/>
      <c r="O94" s="319"/>
      <c r="P94" s="1421"/>
      <c r="Q94" s="1421"/>
      <c r="R94" s="1421"/>
      <c r="S94" s="1421"/>
      <c r="T94" s="1421"/>
      <c r="U94" s="1421"/>
    </row>
    <row r="95" spans="10:21" ht="30">
      <c r="J95" s="318"/>
      <c r="K95" s="318"/>
      <c r="N95" s="319"/>
      <c r="O95" s="319"/>
      <c r="P95" s="1421"/>
      <c r="Q95" s="1421"/>
      <c r="R95" s="1421"/>
      <c r="S95" s="1421"/>
      <c r="T95" s="1421"/>
      <c r="U95" s="1421"/>
    </row>
    <row r="96" spans="10:21" ht="30">
      <c r="J96" s="318"/>
      <c r="K96" s="318"/>
      <c r="N96" s="319"/>
      <c r="O96" s="319"/>
      <c r="P96" s="1421"/>
      <c r="Q96" s="1421"/>
      <c r="R96" s="1421"/>
      <c r="S96" s="1421"/>
      <c r="T96" s="1421"/>
      <c r="U96" s="1421"/>
    </row>
    <row r="97" spans="10:21" ht="30">
      <c r="J97" s="318"/>
      <c r="K97" s="318"/>
      <c r="N97" s="319"/>
      <c r="O97" s="319"/>
      <c r="P97" s="1421"/>
      <c r="Q97" s="1421"/>
      <c r="R97" s="1421"/>
      <c r="S97" s="1421"/>
      <c r="T97" s="1421"/>
      <c r="U97" s="1421"/>
    </row>
    <row r="98" spans="10:21" ht="30">
      <c r="J98" s="318"/>
      <c r="K98" s="318"/>
      <c r="N98" s="319"/>
      <c r="O98" s="319"/>
      <c r="P98" s="1421"/>
      <c r="Q98" s="1421"/>
      <c r="R98" s="1421"/>
      <c r="S98" s="1421"/>
      <c r="T98" s="1421"/>
      <c r="U98" s="1421"/>
    </row>
    <row r="99" spans="10:21" ht="30">
      <c r="J99" s="318"/>
      <c r="K99" s="318"/>
      <c r="N99" s="319"/>
      <c r="O99" s="319"/>
      <c r="P99" s="1421"/>
      <c r="Q99" s="1421"/>
      <c r="R99" s="1421"/>
      <c r="S99" s="1421"/>
      <c r="T99" s="1421"/>
      <c r="U99" s="1421"/>
    </row>
    <row r="100" spans="10:21" ht="30">
      <c r="J100" s="318"/>
      <c r="K100" s="318"/>
      <c r="N100" s="319"/>
      <c r="O100" s="319"/>
      <c r="P100" s="1421"/>
      <c r="Q100" s="1421"/>
      <c r="R100" s="1421"/>
      <c r="S100" s="1421"/>
      <c r="T100" s="1421"/>
      <c r="U100" s="1421"/>
    </row>
    <row r="101" spans="10:21" ht="30">
      <c r="J101" s="318"/>
      <c r="K101" s="318"/>
      <c r="N101" s="319"/>
      <c r="O101" s="319"/>
      <c r="P101" s="1421"/>
      <c r="Q101" s="1421"/>
      <c r="R101" s="1421"/>
      <c r="S101" s="1421"/>
      <c r="T101" s="1421"/>
      <c r="U101" s="1421"/>
    </row>
    <row r="102" spans="10:21" ht="30">
      <c r="J102" s="318"/>
      <c r="K102" s="318"/>
      <c r="N102" s="319"/>
      <c r="O102" s="319"/>
      <c r="P102" s="1421"/>
      <c r="Q102" s="1421"/>
      <c r="R102" s="1421"/>
      <c r="S102" s="1421"/>
      <c r="T102" s="1421"/>
      <c r="U102" s="1421"/>
    </row>
    <row r="103" spans="10:21" ht="30">
      <c r="J103" s="318"/>
      <c r="K103" s="318"/>
      <c r="N103" s="319"/>
      <c r="O103" s="319"/>
      <c r="P103" s="1421"/>
      <c r="Q103" s="1421"/>
      <c r="R103" s="1421"/>
      <c r="S103" s="1421"/>
      <c r="T103" s="1421"/>
      <c r="U103" s="1421"/>
    </row>
    <row r="104" spans="10:21" ht="30">
      <c r="J104" s="318"/>
      <c r="K104" s="318"/>
      <c r="N104" s="319"/>
      <c r="O104" s="319"/>
      <c r="P104" s="1421"/>
      <c r="Q104" s="1421"/>
      <c r="R104" s="1421"/>
      <c r="S104" s="1421"/>
      <c r="T104" s="1421"/>
      <c r="U104" s="1421"/>
    </row>
    <row r="105" spans="10:21" ht="30">
      <c r="J105" s="318"/>
      <c r="K105" s="318"/>
      <c r="N105" s="319"/>
      <c r="O105" s="319"/>
      <c r="P105" s="1421"/>
      <c r="Q105" s="1421"/>
      <c r="R105" s="1421"/>
      <c r="S105" s="1421"/>
      <c r="T105" s="1421"/>
      <c r="U105" s="1421"/>
    </row>
    <row r="106" spans="10:21" ht="30">
      <c r="J106" s="318"/>
      <c r="K106" s="318"/>
      <c r="N106" s="319"/>
      <c r="O106" s="319"/>
      <c r="P106" s="1421"/>
      <c r="Q106" s="1421"/>
      <c r="R106" s="1421"/>
      <c r="S106" s="1421"/>
      <c r="T106" s="1421"/>
      <c r="U106" s="1421"/>
    </row>
    <row r="107" spans="10:21" ht="30">
      <c r="J107" s="318"/>
      <c r="K107" s="318"/>
      <c r="N107" s="319"/>
      <c r="O107" s="319"/>
      <c r="P107" s="1421"/>
      <c r="Q107" s="1421"/>
      <c r="R107" s="1421"/>
      <c r="S107" s="1421"/>
      <c r="T107" s="1421"/>
      <c r="U107" s="1421"/>
    </row>
    <row r="108" spans="10:21" ht="30">
      <c r="J108" s="318"/>
      <c r="K108" s="318"/>
      <c r="N108" s="319"/>
      <c r="O108" s="319"/>
      <c r="P108" s="1421"/>
      <c r="Q108" s="1421"/>
      <c r="R108" s="1421"/>
      <c r="S108" s="1421"/>
      <c r="T108" s="1421"/>
      <c r="U108" s="1421"/>
    </row>
    <row r="109" spans="10:21" ht="30">
      <c r="J109" s="318"/>
      <c r="K109" s="318"/>
      <c r="N109" s="319"/>
      <c r="O109" s="319"/>
      <c r="P109" s="1421"/>
      <c r="Q109" s="1421"/>
      <c r="R109" s="1421"/>
      <c r="S109" s="1421"/>
      <c r="T109" s="1421"/>
      <c r="U109" s="1421"/>
    </row>
    <row r="110" spans="10:21" ht="30">
      <c r="J110" s="318"/>
      <c r="K110" s="318"/>
      <c r="N110" s="319"/>
      <c r="O110" s="319"/>
      <c r="P110" s="1421"/>
      <c r="Q110" s="1421"/>
      <c r="R110" s="1421"/>
      <c r="S110" s="1421"/>
      <c r="T110" s="1421"/>
      <c r="U110" s="1421"/>
    </row>
    <row r="111" spans="10:21" ht="30">
      <c r="J111" s="318"/>
      <c r="K111" s="318"/>
      <c r="N111" s="319"/>
      <c r="O111" s="319"/>
      <c r="P111" s="1421"/>
      <c r="Q111" s="1421"/>
      <c r="R111" s="1421"/>
      <c r="S111" s="1421"/>
      <c r="T111" s="1421"/>
      <c r="U111" s="1421"/>
    </row>
    <row r="112" spans="10:21" ht="30">
      <c r="J112" s="318"/>
      <c r="K112" s="318"/>
      <c r="N112" s="319"/>
      <c r="O112" s="319"/>
      <c r="P112" s="1421"/>
      <c r="Q112" s="1421"/>
      <c r="R112" s="1421"/>
      <c r="S112" s="1421"/>
      <c r="T112" s="1421"/>
      <c r="U112" s="1421"/>
    </row>
    <row r="113" spans="10:21" ht="30">
      <c r="J113" s="318"/>
      <c r="K113" s="318"/>
      <c r="N113" s="319"/>
      <c r="O113" s="319"/>
      <c r="P113" s="1421"/>
      <c r="Q113" s="1421"/>
      <c r="R113" s="1421"/>
      <c r="S113" s="1421"/>
      <c r="T113" s="1421"/>
      <c r="U113" s="1421"/>
    </row>
    <row r="114" spans="10:21" ht="30">
      <c r="J114" s="318"/>
      <c r="K114" s="318"/>
      <c r="N114" s="319"/>
      <c r="O114" s="319"/>
      <c r="P114" s="1421"/>
      <c r="Q114" s="1421"/>
      <c r="R114" s="1421"/>
      <c r="S114" s="1421"/>
      <c r="T114" s="1421"/>
      <c r="U114" s="1421"/>
    </row>
    <row r="115" spans="10:21" ht="30">
      <c r="J115" s="318"/>
      <c r="K115" s="318"/>
      <c r="N115" s="319"/>
      <c r="O115" s="319"/>
      <c r="P115" s="1421"/>
      <c r="Q115" s="1421"/>
      <c r="R115" s="1421"/>
      <c r="S115" s="1421"/>
      <c r="T115" s="1421"/>
      <c r="U115" s="1421"/>
    </row>
    <row r="116" spans="10:21" ht="30">
      <c r="J116" s="318"/>
      <c r="K116" s="318"/>
      <c r="N116" s="319"/>
      <c r="O116" s="319"/>
      <c r="P116" s="1421"/>
      <c r="Q116" s="1421"/>
      <c r="R116" s="1421"/>
      <c r="S116" s="1421"/>
      <c r="T116" s="1421"/>
      <c r="U116" s="1421"/>
    </row>
    <row r="117" spans="10:21" ht="30">
      <c r="J117" s="318"/>
      <c r="K117" s="318"/>
      <c r="N117" s="319"/>
      <c r="O117" s="319"/>
      <c r="P117" s="1421"/>
      <c r="Q117" s="1421"/>
      <c r="R117" s="1421"/>
      <c r="S117" s="1421"/>
      <c r="T117" s="1421"/>
      <c r="U117" s="1421"/>
    </row>
    <row r="118" spans="10:21" ht="30">
      <c r="J118" s="318"/>
      <c r="K118" s="318"/>
      <c r="N118" s="319"/>
      <c r="O118" s="319"/>
      <c r="P118" s="1421"/>
      <c r="Q118" s="1421"/>
      <c r="R118" s="1421"/>
      <c r="S118" s="1421"/>
      <c r="T118" s="1421"/>
      <c r="U118" s="1421"/>
    </row>
    <row r="119" spans="10:21" ht="30">
      <c r="J119" s="318"/>
      <c r="K119" s="318"/>
      <c r="N119" s="319"/>
      <c r="O119" s="319"/>
      <c r="P119" s="1421"/>
      <c r="Q119" s="1421"/>
      <c r="R119" s="1421"/>
      <c r="S119" s="1421"/>
      <c r="T119" s="1421"/>
      <c r="U119" s="1421"/>
    </row>
    <row r="120" spans="10:21" ht="30">
      <c r="J120" s="318"/>
      <c r="K120" s="318"/>
      <c r="N120" s="319"/>
      <c r="O120" s="319"/>
      <c r="P120" s="1421"/>
      <c r="Q120" s="1421"/>
      <c r="R120" s="1421"/>
      <c r="S120" s="1421"/>
      <c r="T120" s="1421"/>
      <c r="U120" s="1421"/>
    </row>
    <row r="121" spans="10:21" ht="30">
      <c r="J121" s="318"/>
      <c r="K121" s="318"/>
      <c r="N121" s="319"/>
      <c r="O121" s="319"/>
      <c r="P121" s="1421"/>
      <c r="Q121" s="1421"/>
      <c r="R121" s="1421"/>
      <c r="S121" s="1421"/>
      <c r="T121" s="1421"/>
      <c r="U121" s="1421"/>
    </row>
    <row r="122" spans="10:21" ht="30">
      <c r="J122" s="318"/>
      <c r="K122" s="318"/>
      <c r="N122" s="319"/>
      <c r="O122" s="319"/>
      <c r="P122" s="1421"/>
      <c r="Q122" s="1421"/>
      <c r="R122" s="1421"/>
      <c r="S122" s="1421"/>
      <c r="T122" s="1421"/>
      <c r="U122" s="1421"/>
    </row>
    <row r="123" spans="10:21" ht="30">
      <c r="J123" s="318"/>
      <c r="K123" s="318"/>
      <c r="N123" s="319"/>
      <c r="O123" s="319"/>
      <c r="P123" s="1421"/>
      <c r="Q123" s="1421"/>
      <c r="R123" s="1421"/>
      <c r="S123" s="1421"/>
      <c r="T123" s="1421"/>
      <c r="U123" s="1421"/>
    </row>
    <row r="124" spans="10:21" ht="30">
      <c r="J124" s="318"/>
      <c r="K124" s="318"/>
      <c r="N124" s="319"/>
      <c r="O124" s="319"/>
      <c r="P124" s="1421"/>
      <c r="Q124" s="1421"/>
      <c r="R124" s="1421"/>
      <c r="S124" s="1421"/>
      <c r="T124" s="1421"/>
      <c r="U124" s="1421"/>
    </row>
    <row r="125" spans="10:21" ht="30">
      <c r="J125" s="318"/>
      <c r="K125" s="318"/>
      <c r="N125" s="319"/>
      <c r="O125" s="319"/>
      <c r="P125" s="1421"/>
      <c r="Q125" s="1421"/>
      <c r="R125" s="1421"/>
      <c r="S125" s="1421"/>
      <c r="T125" s="1421"/>
      <c r="U125" s="1421"/>
    </row>
    <row r="126" spans="10:21" ht="30">
      <c r="J126" s="318"/>
      <c r="K126" s="318"/>
      <c r="N126" s="319"/>
      <c r="O126" s="319"/>
      <c r="P126" s="1421"/>
      <c r="Q126" s="1421"/>
      <c r="R126" s="1421"/>
      <c r="S126" s="1421"/>
      <c r="T126" s="1421"/>
      <c r="U126" s="1421"/>
    </row>
    <row r="127" spans="10:21" ht="30">
      <c r="J127" s="318"/>
      <c r="K127" s="318"/>
      <c r="N127" s="319"/>
      <c r="O127" s="319"/>
      <c r="P127" s="1421"/>
      <c r="Q127" s="1421"/>
      <c r="R127" s="1421"/>
      <c r="S127" s="1421"/>
      <c r="T127" s="1421"/>
      <c r="U127" s="1421"/>
    </row>
    <row r="128" spans="10:21" ht="30">
      <c r="J128" s="318"/>
      <c r="K128" s="318"/>
      <c r="N128" s="319"/>
      <c r="O128" s="319"/>
      <c r="P128" s="1421"/>
      <c r="Q128" s="1421"/>
      <c r="R128" s="1421"/>
      <c r="S128" s="1421"/>
      <c r="T128" s="1421"/>
      <c r="U128" s="1421"/>
    </row>
    <row r="129" spans="10:21" ht="30">
      <c r="J129" s="318"/>
      <c r="K129" s="318"/>
      <c r="N129" s="319"/>
      <c r="O129" s="319"/>
      <c r="P129" s="1421"/>
      <c r="Q129" s="1421"/>
      <c r="R129" s="1421"/>
      <c r="S129" s="1421"/>
      <c r="T129" s="1421"/>
      <c r="U129" s="1421"/>
    </row>
    <row r="130" spans="10:21" ht="30">
      <c r="J130" s="318"/>
      <c r="K130" s="318"/>
      <c r="N130" s="319"/>
      <c r="O130" s="319"/>
      <c r="P130" s="1421"/>
      <c r="Q130" s="1421"/>
      <c r="R130" s="1421"/>
      <c r="S130" s="1421"/>
      <c r="T130" s="1421"/>
      <c r="U130" s="1421"/>
    </row>
    <row r="131" spans="10:21" ht="30">
      <c r="J131" s="318"/>
      <c r="K131" s="318"/>
      <c r="N131" s="319"/>
      <c r="O131" s="319"/>
      <c r="P131" s="1421"/>
      <c r="Q131" s="1421"/>
      <c r="R131" s="1421"/>
      <c r="S131" s="1421"/>
      <c r="T131" s="1421"/>
      <c r="U131" s="1421"/>
    </row>
    <row r="132" spans="10:21" ht="30">
      <c r="J132" s="318"/>
      <c r="K132" s="318"/>
      <c r="N132" s="319"/>
      <c r="O132" s="319"/>
      <c r="P132" s="1421"/>
      <c r="Q132" s="1421"/>
      <c r="R132" s="1421"/>
      <c r="S132" s="1421"/>
      <c r="T132" s="1421"/>
      <c r="U132" s="1421"/>
    </row>
    <row r="133" spans="10:21" ht="30">
      <c r="J133" s="318"/>
      <c r="K133" s="318"/>
      <c r="N133" s="319"/>
      <c r="O133" s="319"/>
      <c r="P133" s="1421"/>
      <c r="Q133" s="1421"/>
      <c r="R133" s="1421"/>
      <c r="S133" s="1421"/>
      <c r="T133" s="1421"/>
      <c r="U133" s="1421"/>
    </row>
    <row r="134" spans="10:21" ht="30">
      <c r="J134" s="318"/>
      <c r="K134" s="318"/>
      <c r="N134" s="319"/>
      <c r="O134" s="319"/>
      <c r="P134" s="1421"/>
      <c r="Q134" s="1421"/>
      <c r="R134" s="1421"/>
      <c r="S134" s="1421"/>
      <c r="T134" s="1421"/>
      <c r="U134" s="1421"/>
    </row>
    <row r="135" spans="10:21" ht="30">
      <c r="J135" s="318"/>
      <c r="K135" s="318"/>
      <c r="N135" s="319"/>
      <c r="O135" s="319"/>
      <c r="P135" s="1421"/>
      <c r="Q135" s="1421"/>
      <c r="R135" s="1421"/>
      <c r="S135" s="1421"/>
      <c r="T135" s="1421"/>
      <c r="U135" s="1421"/>
    </row>
    <row r="136" spans="10:21" ht="30">
      <c r="J136" s="318"/>
      <c r="K136" s="318"/>
      <c r="N136" s="319"/>
      <c r="O136" s="319"/>
      <c r="P136" s="1421"/>
      <c r="Q136" s="1421"/>
      <c r="R136" s="1421"/>
      <c r="S136" s="1421"/>
      <c r="T136" s="1421"/>
      <c r="U136" s="1421"/>
    </row>
    <row r="137" spans="10:21" ht="30">
      <c r="J137" s="318"/>
      <c r="K137" s="318"/>
      <c r="N137" s="319"/>
      <c r="O137" s="319"/>
      <c r="P137" s="1421"/>
      <c r="Q137" s="1421"/>
      <c r="R137" s="1421"/>
      <c r="S137" s="1421"/>
      <c r="T137" s="1421"/>
      <c r="U137" s="1421"/>
    </row>
    <row r="138" spans="10:21" ht="30">
      <c r="J138" s="318"/>
      <c r="K138" s="318"/>
      <c r="N138" s="319"/>
      <c r="O138" s="319"/>
      <c r="P138" s="1421"/>
      <c r="Q138" s="1421"/>
      <c r="R138" s="1421"/>
      <c r="S138" s="1421"/>
      <c r="T138" s="1421"/>
      <c r="U138" s="1421"/>
    </row>
    <row r="139" spans="10:21" ht="30">
      <c r="J139" s="318"/>
      <c r="K139" s="318"/>
      <c r="N139" s="319"/>
      <c r="O139" s="319"/>
      <c r="P139" s="1421"/>
      <c r="Q139" s="1421"/>
      <c r="R139" s="1421"/>
      <c r="S139" s="1421"/>
      <c r="T139" s="1421"/>
      <c r="U139" s="1421"/>
    </row>
    <row r="140" spans="10:21" ht="30">
      <c r="J140" s="318"/>
      <c r="K140" s="318"/>
      <c r="N140" s="319"/>
      <c r="O140" s="319"/>
      <c r="P140" s="1421"/>
      <c r="Q140" s="1421"/>
      <c r="R140" s="1421"/>
      <c r="S140" s="1421"/>
      <c r="T140" s="1421"/>
      <c r="U140" s="1421"/>
    </row>
    <row r="141" spans="10:21" ht="30">
      <c r="J141" s="318"/>
      <c r="K141" s="318"/>
      <c r="N141" s="319"/>
      <c r="O141" s="319"/>
      <c r="P141" s="1421"/>
      <c r="Q141" s="1421"/>
      <c r="R141" s="1421"/>
      <c r="S141" s="1421"/>
      <c r="T141" s="1421"/>
      <c r="U141" s="1421"/>
    </row>
    <row r="142" spans="10:21" ht="30">
      <c r="J142" s="318"/>
      <c r="K142" s="318"/>
      <c r="N142" s="319"/>
      <c r="O142" s="319"/>
      <c r="P142" s="1421"/>
      <c r="Q142" s="1421"/>
      <c r="R142" s="1421"/>
      <c r="S142" s="1421"/>
      <c r="T142" s="1421"/>
      <c r="U142" s="1421"/>
    </row>
    <row r="143" spans="10:21" ht="30">
      <c r="J143" s="318"/>
      <c r="K143" s="318"/>
      <c r="N143" s="319"/>
      <c r="O143" s="319"/>
      <c r="P143" s="1421"/>
      <c r="Q143" s="1421"/>
      <c r="R143" s="1421"/>
      <c r="S143" s="1421"/>
      <c r="T143" s="1421"/>
      <c r="U143" s="1421"/>
    </row>
    <row r="144" spans="10:21" ht="30">
      <c r="J144" s="318"/>
      <c r="K144" s="318"/>
      <c r="N144" s="319"/>
      <c r="O144" s="319"/>
      <c r="P144" s="1421"/>
      <c r="Q144" s="1421"/>
      <c r="R144" s="1421"/>
      <c r="S144" s="1421"/>
      <c r="T144" s="1421"/>
      <c r="U144" s="1421"/>
    </row>
    <row r="145" spans="10:21" ht="30">
      <c r="J145" s="318"/>
      <c r="K145" s="318"/>
      <c r="N145" s="319"/>
      <c r="O145" s="319"/>
      <c r="P145" s="1421"/>
      <c r="Q145" s="1421"/>
      <c r="R145" s="1421"/>
      <c r="S145" s="1421"/>
      <c r="T145" s="1421"/>
      <c r="U145" s="1421"/>
    </row>
    <row r="146" spans="10:21" ht="30">
      <c r="J146" s="318"/>
      <c r="K146" s="318"/>
      <c r="N146" s="319"/>
      <c r="O146" s="319"/>
      <c r="P146" s="1421"/>
      <c r="Q146" s="1421"/>
      <c r="R146" s="1421"/>
      <c r="S146" s="1421"/>
      <c r="T146" s="1421"/>
      <c r="U146" s="1421"/>
    </row>
    <row r="147" spans="10:21" ht="30">
      <c r="J147" s="318"/>
      <c r="K147" s="318"/>
      <c r="N147" s="319"/>
      <c r="O147" s="319"/>
      <c r="P147" s="1421"/>
      <c r="Q147" s="1421"/>
      <c r="R147" s="1421"/>
      <c r="S147" s="1421"/>
      <c r="T147" s="1421"/>
      <c r="U147" s="1421"/>
    </row>
    <row r="148" spans="10:21" ht="30">
      <c r="J148" s="318"/>
      <c r="K148" s="318"/>
      <c r="N148" s="319"/>
      <c r="O148" s="319"/>
      <c r="P148" s="1421"/>
      <c r="Q148" s="1421"/>
      <c r="R148" s="1421"/>
      <c r="S148" s="1421"/>
      <c r="T148" s="1421"/>
      <c r="U148" s="1421"/>
    </row>
    <row r="149" spans="10:21" ht="30">
      <c r="J149" s="318"/>
      <c r="K149" s="318"/>
      <c r="N149" s="319"/>
      <c r="O149" s="319"/>
      <c r="P149" s="1421"/>
      <c r="Q149" s="1421"/>
      <c r="R149" s="1421"/>
      <c r="S149" s="1421"/>
      <c r="T149" s="1421"/>
      <c r="U149" s="1421"/>
    </row>
    <row r="150" spans="10:21" ht="30">
      <c r="J150" s="318"/>
      <c r="K150" s="318"/>
      <c r="N150" s="319"/>
      <c r="O150" s="319"/>
      <c r="P150" s="1421"/>
      <c r="Q150" s="1421"/>
      <c r="R150" s="1421"/>
      <c r="S150" s="1421"/>
      <c r="T150" s="1421"/>
      <c r="U150" s="1421"/>
    </row>
    <row r="151" spans="10:21" ht="30">
      <c r="J151" s="318"/>
      <c r="K151" s="318"/>
      <c r="N151" s="319"/>
      <c r="O151" s="319"/>
      <c r="P151" s="1421"/>
      <c r="Q151" s="1421"/>
      <c r="R151" s="1421"/>
      <c r="S151" s="1421"/>
      <c r="T151" s="1421"/>
      <c r="U151" s="1421"/>
    </row>
    <row r="152" spans="10:21" ht="30">
      <c r="J152" s="318"/>
      <c r="K152" s="318"/>
      <c r="N152" s="319"/>
      <c r="O152" s="319"/>
      <c r="P152" s="1421"/>
      <c r="Q152" s="1421"/>
      <c r="R152" s="1421"/>
      <c r="S152" s="1421"/>
      <c r="T152" s="1421"/>
      <c r="U152" s="1421"/>
    </row>
    <row r="153" spans="10:21" ht="30">
      <c r="J153" s="318"/>
      <c r="K153" s="318"/>
      <c r="N153" s="319"/>
      <c r="O153" s="319"/>
      <c r="P153" s="1421"/>
      <c r="Q153" s="1421"/>
      <c r="R153" s="1421"/>
      <c r="S153" s="1421"/>
      <c r="T153" s="1421"/>
      <c r="U153" s="1421"/>
    </row>
    <row r="154" spans="10:21" ht="30">
      <c r="J154" s="318"/>
      <c r="K154" s="318"/>
      <c r="N154" s="319"/>
      <c r="O154" s="319"/>
      <c r="P154" s="1421"/>
      <c r="Q154" s="1421"/>
      <c r="R154" s="1421"/>
      <c r="S154" s="1421"/>
      <c r="T154" s="1421"/>
      <c r="U154" s="1421"/>
    </row>
    <row r="155" spans="10:21" ht="30">
      <c r="J155" s="318"/>
      <c r="K155" s="318"/>
      <c r="N155" s="319"/>
      <c r="O155" s="319"/>
      <c r="P155" s="1421"/>
      <c r="Q155" s="1421"/>
      <c r="R155" s="1421"/>
      <c r="S155" s="1421"/>
      <c r="T155" s="1421"/>
      <c r="U155" s="1421"/>
    </row>
    <row r="156" spans="10:21" ht="30">
      <c r="J156" s="318"/>
      <c r="K156" s="318"/>
      <c r="N156" s="319"/>
      <c r="O156" s="319"/>
      <c r="P156" s="1421"/>
      <c r="Q156" s="1421"/>
      <c r="R156" s="1421"/>
      <c r="S156" s="1421"/>
      <c r="T156" s="1421"/>
      <c r="U156" s="1421"/>
    </row>
    <row r="157" spans="10:21" ht="30">
      <c r="J157" s="318"/>
      <c r="K157" s="318"/>
      <c r="N157" s="319"/>
      <c r="O157" s="319"/>
      <c r="P157" s="1421"/>
      <c r="Q157" s="1421"/>
      <c r="R157" s="1421"/>
      <c r="S157" s="1421"/>
      <c r="T157" s="1421"/>
      <c r="U157" s="1421"/>
    </row>
    <row r="158" spans="10:21" ht="30">
      <c r="J158" s="318"/>
      <c r="K158" s="318"/>
      <c r="N158" s="319"/>
      <c r="O158" s="319"/>
      <c r="P158" s="1421"/>
      <c r="Q158" s="1421"/>
      <c r="R158" s="1421"/>
      <c r="S158" s="1421"/>
      <c r="T158" s="1421"/>
      <c r="U158" s="1421"/>
    </row>
    <row r="159" spans="10:21" ht="30">
      <c r="J159" s="318"/>
      <c r="K159" s="318"/>
      <c r="N159" s="319"/>
      <c r="O159" s="319"/>
      <c r="P159" s="1421"/>
      <c r="Q159" s="1421"/>
      <c r="R159" s="1421"/>
      <c r="S159" s="1421"/>
      <c r="T159" s="1421"/>
      <c r="U159" s="1421"/>
    </row>
    <row r="160" spans="10:21" ht="30">
      <c r="J160" s="318"/>
      <c r="K160" s="318"/>
      <c r="N160" s="319"/>
      <c r="O160" s="319"/>
      <c r="P160" s="1421"/>
      <c r="Q160" s="1421"/>
      <c r="R160" s="1421"/>
      <c r="S160" s="1421"/>
      <c r="T160" s="1421"/>
      <c r="U160" s="1421"/>
    </row>
    <row r="161" spans="10:21" ht="30">
      <c r="J161" s="318"/>
      <c r="K161" s="318"/>
      <c r="N161" s="319"/>
      <c r="O161" s="319"/>
      <c r="P161" s="1421"/>
      <c r="Q161" s="1421"/>
      <c r="R161" s="1421"/>
      <c r="S161" s="1421"/>
      <c r="T161" s="1421"/>
      <c r="U161" s="1421"/>
    </row>
    <row r="162" spans="10:21" ht="30">
      <c r="J162" s="318"/>
      <c r="K162" s="318"/>
      <c r="N162" s="319"/>
      <c r="O162" s="319"/>
      <c r="P162" s="1421"/>
      <c r="Q162" s="1421"/>
      <c r="R162" s="1421"/>
      <c r="S162" s="1421"/>
      <c r="T162" s="1421"/>
      <c r="U162" s="1421"/>
    </row>
    <row r="163" spans="10:21" ht="30">
      <c r="J163" s="318"/>
      <c r="K163" s="318"/>
      <c r="N163" s="319"/>
      <c r="O163" s="319"/>
      <c r="P163" s="1421"/>
      <c r="Q163" s="1421"/>
      <c r="R163" s="1421"/>
      <c r="S163" s="1421"/>
      <c r="T163" s="1421"/>
      <c r="U163" s="1421"/>
    </row>
    <row r="164" spans="10:21" ht="30">
      <c r="J164" s="318"/>
      <c r="K164" s="318"/>
      <c r="N164" s="319"/>
      <c r="O164" s="319"/>
      <c r="P164" s="1421"/>
      <c r="Q164" s="1421"/>
      <c r="R164" s="1421"/>
      <c r="S164" s="1421"/>
      <c r="T164" s="1421"/>
      <c r="U164" s="1421"/>
    </row>
    <row r="165" spans="10:21" ht="30">
      <c r="J165" s="318"/>
      <c r="K165" s="318"/>
      <c r="N165" s="319"/>
      <c r="O165" s="319"/>
      <c r="P165" s="1421"/>
      <c r="Q165" s="1421"/>
      <c r="R165" s="1421"/>
      <c r="S165" s="1421"/>
      <c r="T165" s="1421"/>
      <c r="U165" s="1421"/>
    </row>
    <row r="166" spans="10:21" ht="30">
      <c r="J166" s="318"/>
      <c r="K166" s="318"/>
      <c r="N166" s="319"/>
      <c r="O166" s="319"/>
      <c r="P166" s="1421"/>
      <c r="Q166" s="1421"/>
      <c r="R166" s="1421"/>
      <c r="S166" s="1421"/>
      <c r="T166" s="1421"/>
      <c r="U166" s="1421"/>
    </row>
    <row r="167" spans="10:21" ht="30">
      <c r="J167" s="318"/>
      <c r="K167" s="318"/>
      <c r="N167" s="319"/>
      <c r="O167" s="319"/>
      <c r="P167" s="1421"/>
      <c r="Q167" s="1421"/>
      <c r="R167" s="1421"/>
      <c r="S167" s="1421"/>
      <c r="T167" s="1421"/>
      <c r="U167" s="1421"/>
    </row>
    <row r="168" spans="10:21" ht="30">
      <c r="J168" s="318"/>
      <c r="K168" s="318"/>
      <c r="N168" s="319"/>
      <c r="O168" s="319"/>
      <c r="P168" s="1421"/>
      <c r="Q168" s="1421"/>
      <c r="R168" s="1421"/>
      <c r="S168" s="1421"/>
      <c r="T168" s="1421"/>
      <c r="U168" s="1421"/>
    </row>
    <row r="169" spans="10:21" ht="30">
      <c r="J169" s="318"/>
      <c r="K169" s="318"/>
      <c r="N169" s="319"/>
      <c r="O169" s="319"/>
      <c r="P169" s="1421"/>
      <c r="Q169" s="1421"/>
      <c r="R169" s="1421"/>
      <c r="S169" s="1421"/>
      <c r="T169" s="1421"/>
      <c r="U169" s="1421"/>
    </row>
    <row r="170" spans="10:21">
      <c r="N170" s="319"/>
      <c r="O170" s="319"/>
      <c r="P170" s="1421"/>
      <c r="Q170" s="1421"/>
      <c r="R170" s="1421"/>
      <c r="S170" s="1421"/>
      <c r="T170" s="1421"/>
      <c r="U170" s="1421"/>
    </row>
    <row r="171" spans="10:21">
      <c r="N171" s="319"/>
      <c r="O171" s="319"/>
      <c r="P171" s="1421"/>
      <c r="Q171" s="1421"/>
      <c r="R171" s="1421"/>
      <c r="S171" s="1421"/>
      <c r="T171" s="1421"/>
      <c r="U171" s="1421"/>
    </row>
    <row r="172" spans="10:21">
      <c r="N172" s="319"/>
      <c r="O172" s="319"/>
      <c r="P172" s="1421"/>
      <c r="Q172" s="1421"/>
      <c r="R172" s="1421"/>
      <c r="S172" s="1421"/>
      <c r="T172" s="1421"/>
      <c r="U172" s="1421"/>
    </row>
    <row r="173" spans="10:21">
      <c r="N173" s="319"/>
      <c r="O173" s="319"/>
      <c r="P173" s="1421"/>
      <c r="Q173" s="1421"/>
      <c r="R173" s="1421"/>
      <c r="S173" s="1421"/>
      <c r="T173" s="1421"/>
      <c r="U173" s="1421"/>
    </row>
    <row r="174" spans="10:21">
      <c r="N174" s="319"/>
      <c r="O174" s="319"/>
      <c r="P174" s="1421"/>
      <c r="Q174" s="1421"/>
      <c r="R174" s="1421"/>
      <c r="S174" s="1421"/>
      <c r="T174" s="1421"/>
      <c r="U174" s="1421"/>
    </row>
    <row r="175" spans="10:21">
      <c r="N175" s="319"/>
      <c r="O175" s="319"/>
      <c r="P175" s="1421"/>
      <c r="Q175" s="1421"/>
      <c r="R175" s="1421"/>
      <c r="S175" s="1421"/>
      <c r="T175" s="1421"/>
      <c r="U175" s="1421"/>
    </row>
    <row r="176" spans="10:21">
      <c r="N176" s="319"/>
      <c r="O176" s="319"/>
      <c r="P176" s="1421"/>
      <c r="Q176" s="1421"/>
      <c r="R176" s="1421"/>
      <c r="S176" s="1421"/>
      <c r="T176" s="1421"/>
      <c r="U176" s="1421"/>
    </row>
    <row r="177" spans="14:21">
      <c r="N177" s="319"/>
      <c r="O177" s="319"/>
      <c r="P177" s="1421"/>
      <c r="Q177" s="1421"/>
      <c r="R177" s="1421"/>
      <c r="S177" s="1421"/>
      <c r="T177" s="1421"/>
      <c r="U177" s="1421"/>
    </row>
    <row r="178" spans="14:21">
      <c r="N178" s="319"/>
      <c r="O178" s="319"/>
      <c r="P178" s="1421"/>
      <c r="Q178" s="1421"/>
      <c r="R178" s="1421"/>
      <c r="S178" s="1421"/>
      <c r="T178" s="1421"/>
      <c r="U178" s="1421"/>
    </row>
    <row r="179" spans="14:21">
      <c r="N179" s="319"/>
      <c r="O179" s="319"/>
      <c r="P179" s="1421"/>
      <c r="Q179" s="1421"/>
      <c r="R179" s="1421"/>
      <c r="S179" s="1421"/>
      <c r="T179" s="1421"/>
      <c r="U179" s="1421"/>
    </row>
    <row r="180" spans="14:21">
      <c r="N180" s="319"/>
      <c r="O180" s="319"/>
      <c r="P180" s="1421"/>
      <c r="Q180" s="1421"/>
      <c r="R180" s="1421"/>
      <c r="S180" s="1421"/>
      <c r="T180" s="1421"/>
      <c r="U180" s="1421"/>
    </row>
    <row r="181" spans="14:21">
      <c r="N181" s="319"/>
      <c r="O181" s="319"/>
      <c r="P181" s="1421"/>
      <c r="Q181" s="1421"/>
      <c r="R181" s="1421"/>
      <c r="S181" s="1421"/>
      <c r="T181" s="1421"/>
      <c r="U181" s="1421"/>
    </row>
    <row r="182" spans="14:21">
      <c r="N182" s="319"/>
      <c r="O182" s="319"/>
      <c r="P182" s="1421"/>
      <c r="Q182" s="1421"/>
      <c r="R182" s="1421"/>
      <c r="S182" s="1421"/>
      <c r="T182" s="1421"/>
      <c r="U182" s="1421"/>
    </row>
    <row r="183" spans="14:21">
      <c r="N183" s="319"/>
      <c r="O183" s="319"/>
      <c r="P183" s="1421"/>
      <c r="Q183" s="1421"/>
      <c r="R183" s="1421"/>
      <c r="S183" s="1421"/>
      <c r="T183" s="1421"/>
      <c r="U183" s="1421"/>
    </row>
    <row r="184" spans="14:21">
      <c r="N184" s="319"/>
      <c r="O184" s="319"/>
      <c r="P184" s="1421"/>
      <c r="Q184" s="1421"/>
      <c r="R184" s="1421"/>
      <c r="S184" s="1421"/>
      <c r="T184" s="1421"/>
      <c r="U184" s="1421"/>
    </row>
    <row r="185" spans="14:21">
      <c r="N185" s="319"/>
      <c r="O185" s="319"/>
      <c r="P185" s="1421"/>
      <c r="Q185" s="1421"/>
      <c r="R185" s="1421"/>
      <c r="S185" s="1421"/>
      <c r="T185" s="1421"/>
      <c r="U185" s="1421"/>
    </row>
    <row r="186" spans="14:21">
      <c r="N186" s="319"/>
      <c r="O186" s="319"/>
      <c r="P186" s="1421"/>
      <c r="Q186" s="1421"/>
      <c r="R186" s="1421"/>
      <c r="S186" s="1421"/>
      <c r="T186" s="1421"/>
      <c r="U186" s="1421"/>
    </row>
    <row r="187" spans="14:21">
      <c r="N187" s="319"/>
      <c r="O187" s="319"/>
      <c r="P187" s="1421"/>
      <c r="Q187" s="1421"/>
      <c r="R187" s="1421"/>
      <c r="S187" s="1421"/>
      <c r="T187" s="1421"/>
      <c r="U187" s="1421"/>
    </row>
    <row r="188" spans="14:21">
      <c r="N188" s="319"/>
      <c r="O188" s="319"/>
      <c r="P188" s="1421"/>
      <c r="Q188" s="1421"/>
      <c r="R188" s="1421"/>
      <c r="S188" s="1421"/>
      <c r="T188" s="1421"/>
      <c r="U188" s="1421"/>
    </row>
    <row r="189" spans="14:21">
      <c r="N189" s="319"/>
      <c r="O189" s="319"/>
      <c r="P189" s="1421"/>
      <c r="Q189" s="1421"/>
      <c r="R189" s="1421"/>
      <c r="S189" s="1421"/>
      <c r="T189" s="1421"/>
      <c r="U189" s="1421"/>
    </row>
    <row r="190" spans="14:21">
      <c r="N190" s="319"/>
      <c r="O190" s="319"/>
      <c r="P190" s="1421"/>
      <c r="Q190" s="1421"/>
      <c r="R190" s="1421"/>
      <c r="S190" s="1421"/>
      <c r="T190" s="1421"/>
      <c r="U190" s="1421"/>
    </row>
    <row r="191" spans="14:21">
      <c r="N191" s="319"/>
      <c r="O191" s="319"/>
      <c r="P191" s="1421"/>
      <c r="Q191" s="1421"/>
      <c r="R191" s="1421"/>
      <c r="S191" s="1421"/>
      <c r="T191" s="1421"/>
      <c r="U191" s="1421"/>
    </row>
    <row r="192" spans="14:21">
      <c r="N192" s="319"/>
      <c r="O192" s="319"/>
      <c r="P192" s="1421"/>
      <c r="Q192" s="1421"/>
      <c r="R192" s="1421"/>
      <c r="S192" s="1421"/>
      <c r="T192" s="1421"/>
      <c r="U192" s="1421"/>
    </row>
    <row r="193" spans="14:21">
      <c r="N193" s="319"/>
      <c r="O193" s="319"/>
      <c r="P193" s="1421"/>
      <c r="Q193" s="1421"/>
      <c r="R193" s="1421"/>
      <c r="S193" s="1421"/>
      <c r="T193" s="1421"/>
      <c r="U193" s="1421"/>
    </row>
    <row r="194" spans="14:21">
      <c r="N194" s="319"/>
      <c r="O194" s="319"/>
      <c r="P194" s="1421"/>
      <c r="Q194" s="1421"/>
      <c r="R194" s="1421"/>
      <c r="S194" s="1421"/>
      <c r="T194" s="1421"/>
      <c r="U194" s="1421"/>
    </row>
    <row r="195" spans="14:21">
      <c r="N195" s="319"/>
      <c r="O195" s="319"/>
      <c r="P195" s="1421"/>
      <c r="Q195" s="1421"/>
      <c r="R195" s="1421"/>
      <c r="S195" s="1421"/>
      <c r="T195" s="1421"/>
      <c r="U195" s="1421"/>
    </row>
    <row r="196" spans="14:21">
      <c r="N196" s="319"/>
      <c r="O196" s="319"/>
      <c r="P196" s="1421"/>
      <c r="Q196" s="1421"/>
      <c r="R196" s="1421"/>
      <c r="S196" s="1421"/>
      <c r="T196" s="1421"/>
      <c r="U196" s="1421"/>
    </row>
    <row r="197" spans="14:21">
      <c r="N197" s="319"/>
      <c r="O197" s="319"/>
      <c r="P197" s="1421"/>
      <c r="Q197" s="1421"/>
      <c r="R197" s="1421"/>
      <c r="S197" s="1421"/>
      <c r="T197" s="1421"/>
      <c r="U197" s="1421"/>
    </row>
    <row r="198" spans="14:21">
      <c r="N198" s="319"/>
      <c r="O198" s="319"/>
      <c r="P198" s="1421"/>
      <c r="Q198" s="1421"/>
      <c r="R198" s="1421"/>
      <c r="S198" s="1421"/>
      <c r="T198" s="1421"/>
      <c r="U198" s="1421"/>
    </row>
    <row r="199" spans="14:21">
      <c r="N199" s="319"/>
      <c r="O199" s="319"/>
      <c r="P199" s="1421"/>
      <c r="Q199" s="1421"/>
      <c r="R199" s="1421"/>
      <c r="S199" s="1421"/>
      <c r="T199" s="1421"/>
      <c r="U199" s="1421"/>
    </row>
    <row r="200" spans="14:21">
      <c r="N200" s="319"/>
      <c r="O200" s="319"/>
      <c r="P200" s="1421"/>
      <c r="Q200" s="1421"/>
      <c r="R200" s="1421"/>
      <c r="S200" s="1421"/>
      <c r="T200" s="1421"/>
      <c r="U200" s="1421"/>
    </row>
    <row r="201" spans="14:21">
      <c r="N201" s="319"/>
      <c r="O201" s="319"/>
      <c r="P201" s="1421"/>
      <c r="Q201" s="1421"/>
      <c r="R201" s="1421"/>
      <c r="S201" s="1421"/>
      <c r="T201" s="1421"/>
      <c r="U201" s="1421"/>
    </row>
    <row r="202" spans="14:21">
      <c r="N202" s="319"/>
      <c r="O202" s="319"/>
      <c r="P202" s="1421"/>
      <c r="Q202" s="1421"/>
      <c r="R202" s="1421"/>
      <c r="S202" s="1421"/>
      <c r="T202" s="1421"/>
      <c r="U202" s="1421"/>
    </row>
    <row r="203" spans="14:21">
      <c r="N203" s="319"/>
      <c r="O203" s="319"/>
      <c r="P203" s="1421"/>
      <c r="Q203" s="1421"/>
      <c r="R203" s="1421"/>
      <c r="S203" s="1421"/>
      <c r="T203" s="1421"/>
      <c r="U203" s="1421"/>
    </row>
    <row r="204" spans="14:21">
      <c r="N204" s="319"/>
      <c r="O204" s="319"/>
      <c r="P204" s="1421"/>
      <c r="Q204" s="1421"/>
      <c r="R204" s="1421"/>
      <c r="S204" s="1421"/>
      <c r="T204" s="1421"/>
      <c r="U204" s="1421"/>
    </row>
    <row r="205" spans="14:21">
      <c r="N205" s="319"/>
      <c r="O205" s="319"/>
      <c r="P205" s="1421"/>
      <c r="Q205" s="1421"/>
      <c r="R205" s="1421"/>
      <c r="S205" s="1421"/>
      <c r="T205" s="1421"/>
      <c r="U205" s="1421"/>
    </row>
    <row r="206" spans="14:21">
      <c r="N206" s="319"/>
      <c r="O206" s="319"/>
      <c r="P206" s="1421"/>
      <c r="Q206" s="1421"/>
      <c r="R206" s="1421"/>
      <c r="S206" s="1421"/>
      <c r="T206" s="1421"/>
      <c r="U206" s="1421"/>
    </row>
    <row r="207" spans="14:21">
      <c r="N207" s="319"/>
      <c r="O207" s="319"/>
      <c r="P207" s="1421"/>
      <c r="Q207" s="1421"/>
      <c r="R207" s="1421"/>
      <c r="S207" s="1421"/>
      <c r="T207" s="1421"/>
      <c r="U207" s="1421"/>
    </row>
    <row r="208" spans="14:21">
      <c r="N208" s="319"/>
      <c r="O208" s="319"/>
      <c r="P208" s="1421"/>
      <c r="Q208" s="1421"/>
      <c r="R208" s="1421"/>
      <c r="S208" s="1421"/>
      <c r="T208" s="1421"/>
      <c r="U208" s="1421"/>
    </row>
    <row r="209" spans="14:21">
      <c r="N209" s="319"/>
      <c r="O209" s="319"/>
      <c r="P209" s="1421"/>
      <c r="Q209" s="1421"/>
      <c r="R209" s="1421"/>
      <c r="S209" s="1421"/>
      <c r="T209" s="1421"/>
      <c r="U209" s="1421"/>
    </row>
    <row r="210" spans="14:21">
      <c r="N210" s="319"/>
      <c r="O210" s="319"/>
      <c r="P210" s="1421"/>
      <c r="Q210" s="1421"/>
      <c r="R210" s="1421"/>
      <c r="S210" s="1421"/>
      <c r="T210" s="1421"/>
      <c r="U210" s="1421"/>
    </row>
  </sheetData>
  <mergeCells count="26">
    <mergeCell ref="K24:L24"/>
    <mergeCell ref="A27:L27"/>
    <mergeCell ref="A24:B26"/>
    <mergeCell ref="C24:D24"/>
    <mergeCell ref="G25:I25"/>
    <mergeCell ref="G26:I26"/>
    <mergeCell ref="K26:L26"/>
    <mergeCell ref="K25:L25"/>
    <mergeCell ref="H1:L1"/>
    <mergeCell ref="E4:H4"/>
    <mergeCell ref="E5:H5"/>
    <mergeCell ref="L6:L7"/>
    <mergeCell ref="I5:J5"/>
    <mergeCell ref="H2:H3"/>
    <mergeCell ref="C4:D4"/>
    <mergeCell ref="C5:D5"/>
    <mergeCell ref="K18:K19"/>
    <mergeCell ref="K6:K7"/>
    <mergeCell ref="K12:K13"/>
    <mergeCell ref="G12:J13"/>
    <mergeCell ref="P6:T6"/>
    <mergeCell ref="A18:B19"/>
    <mergeCell ref="G18:J19"/>
    <mergeCell ref="L12:L13"/>
    <mergeCell ref="G6:J7"/>
    <mergeCell ref="L18:L19"/>
  </mergeCells>
  <phoneticPr fontId="90" type="noConversion"/>
  <conditionalFormatting sqref="E4:H5 K3:K4 G24 G25:I25">
    <cfRule type="cellIs" dxfId="26" priority="1" stopIfTrue="1" operator="equal">
      <formula>0</formula>
    </cfRule>
  </conditionalFormatting>
  <conditionalFormatting sqref="A8:A11 A14:A17 A20:A23">
    <cfRule type="cellIs" dxfId="25" priority="2" stopIfTrue="1" operator="greaterThan">
      <formula>0</formula>
    </cfRule>
  </conditionalFormatting>
  <conditionalFormatting sqref="U8 U20">
    <cfRule type="expression" dxfId="24" priority="3" stopIfTrue="1">
      <formula>T9&lt;&gt;U8</formula>
    </cfRule>
  </conditionalFormatting>
  <conditionalFormatting sqref="T9">
    <cfRule type="expression" dxfId="23" priority="4" stopIfTrue="1">
      <formula>$T$9&lt;&gt;$U$8</formula>
    </cfRule>
  </conditionalFormatting>
  <conditionalFormatting sqref="T10 V8">
    <cfRule type="expression" dxfId="22" priority="5" stopIfTrue="1">
      <formula>$V$8&lt;&gt;$T$10</formula>
    </cfRule>
  </conditionalFormatting>
  <conditionalFormatting sqref="W8 T11">
    <cfRule type="expression" dxfId="21" priority="6" stopIfTrue="1">
      <formula>$W$8&lt;&gt;$T$11</formula>
    </cfRule>
  </conditionalFormatting>
  <conditionalFormatting sqref="U10 V9">
    <cfRule type="expression" dxfId="20" priority="7" stopIfTrue="1">
      <formula>$V$9&lt;&gt;$U$10</formula>
    </cfRule>
  </conditionalFormatting>
  <conditionalFormatting sqref="U11 W9">
    <cfRule type="expression" dxfId="19" priority="8" stopIfTrue="1">
      <formula>$W$9&lt;&gt;$U$11</formula>
    </cfRule>
  </conditionalFormatting>
  <conditionalFormatting sqref="W10 V11">
    <cfRule type="expression" dxfId="18" priority="9" stopIfTrue="1">
      <formula>$W$10&lt;&gt;$V$11</formula>
    </cfRule>
  </conditionalFormatting>
  <conditionalFormatting sqref="U14 T15">
    <cfRule type="expression" dxfId="17" priority="10" stopIfTrue="1">
      <formula>$T$15&lt;&gt;$U$14</formula>
    </cfRule>
  </conditionalFormatting>
  <conditionalFormatting sqref="V14 T16">
    <cfRule type="expression" dxfId="16" priority="11" stopIfTrue="1">
      <formula>$V$14&lt;&gt;$T$16</formula>
    </cfRule>
  </conditionalFormatting>
  <conditionalFormatting sqref="W14 T17">
    <cfRule type="expression" dxfId="15" priority="12" stopIfTrue="1">
      <formula>$W$14&lt;&gt;$T$17</formula>
    </cfRule>
  </conditionalFormatting>
  <conditionalFormatting sqref="V15 U16">
    <cfRule type="expression" dxfId="14" priority="13" stopIfTrue="1">
      <formula>$V$15&lt;&gt;$U$16</formula>
    </cfRule>
  </conditionalFormatting>
  <conditionalFormatting sqref="W15 U17">
    <cfRule type="expression" dxfId="13" priority="14" stopIfTrue="1">
      <formula>$W$15&lt;&gt;$U$17</formula>
    </cfRule>
  </conditionalFormatting>
  <conditionalFormatting sqref="W16 V17">
    <cfRule type="expression" dxfId="12" priority="15" stopIfTrue="1">
      <formula>$W$16&lt;&gt;$V$17</formula>
    </cfRule>
  </conditionalFormatting>
  <conditionalFormatting sqref="V20 T22">
    <cfRule type="expression" dxfId="11" priority="16" stopIfTrue="1">
      <formula>$V$20&lt;&gt;$T$22</formula>
    </cfRule>
  </conditionalFormatting>
  <conditionalFormatting sqref="W20 T23">
    <cfRule type="expression" dxfId="10" priority="17" stopIfTrue="1">
      <formula>$W$20&lt;&gt;$T$23</formula>
    </cfRule>
  </conditionalFormatting>
  <conditionalFormatting sqref="T21">
    <cfRule type="expression" dxfId="9" priority="18" stopIfTrue="1">
      <formula>U20&lt;&gt;T21</formula>
    </cfRule>
  </conditionalFormatting>
  <conditionalFormatting sqref="V21 U22">
    <cfRule type="expression" dxfId="8" priority="19" stopIfTrue="1">
      <formula>$V$21&lt;&gt;$U$22</formula>
    </cfRule>
  </conditionalFormatting>
  <conditionalFormatting sqref="W21 U23">
    <cfRule type="expression" dxfId="7" priority="20" stopIfTrue="1">
      <formula>$W$21&lt;&gt;$U$23</formula>
    </cfRule>
  </conditionalFormatting>
  <conditionalFormatting sqref="W22 V23">
    <cfRule type="expression" dxfId="6" priority="21" stopIfTrue="1">
      <formula>$W$22&lt;&gt;$V$23</formula>
    </cfRule>
  </conditionalFormatting>
  <printOptions horizontalCentered="1" gridLinesSet="0"/>
  <pageMargins left="0.15748031496062992" right="0.15748031496062992" top="1.0236220472440944" bottom="0.19685039370078741" header="7.874015748031496E-2" footer="0.47244094488188981"/>
  <pageSetup paperSize="9" scale="39" orientation="portrait" horizontalDpi="1200" verticalDpi="12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sheetPr codeName="List18"/>
  <dimension ref="A1:IV215"/>
  <sheetViews>
    <sheetView showGridLines="0" showZeros="0" topLeftCell="A7" zoomScale="50" workbookViewId="0">
      <selection activeCell="I6" sqref="I6"/>
    </sheetView>
  </sheetViews>
  <sheetFormatPr defaultColWidth="15.28515625" defaultRowHeight="20.25"/>
  <cols>
    <col min="1" max="1" width="11.5703125" style="340" customWidth="1"/>
    <col min="2" max="2" width="7.5703125" style="340" customWidth="1"/>
    <col min="3" max="3" width="19.140625" style="340" customWidth="1"/>
    <col min="4" max="4" width="43.28515625" style="813" customWidth="1"/>
    <col min="5" max="5" width="32.28515625" style="813" customWidth="1"/>
    <col min="6" max="6" width="0.140625" style="340" customWidth="1"/>
    <col min="7" max="13" width="15.140625" style="340" customWidth="1"/>
    <col min="14" max="14" width="3.5703125" style="341" customWidth="1"/>
    <col min="15" max="25" width="14.5703125" style="322" customWidth="1"/>
    <col min="26" max="205" width="15.28515625" style="322" customWidth="1"/>
    <col min="206" max="206" width="3.140625" style="322" customWidth="1"/>
    <col min="207" max="16384" width="15.28515625" style="322"/>
  </cols>
  <sheetData>
    <row r="1" spans="1:256" ht="50.1" customHeight="1">
      <c r="A1" s="663"/>
      <c r="B1" s="663"/>
      <c r="C1" s="663"/>
      <c r="D1" s="805"/>
      <c r="E1" s="805"/>
      <c r="F1" s="663"/>
      <c r="G1" s="663"/>
      <c r="H1" s="1776" t="s">
        <v>230</v>
      </c>
      <c r="I1" s="1776"/>
      <c r="J1" s="1776"/>
      <c r="K1" s="1776"/>
      <c r="L1" s="1776"/>
      <c r="M1" s="1776"/>
      <c r="N1" s="1770"/>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c r="BM1" s="321"/>
      <c r="BN1" s="321"/>
      <c r="BO1" s="321"/>
      <c r="BP1" s="321"/>
      <c r="BQ1" s="321"/>
      <c r="BR1" s="321"/>
      <c r="BS1" s="321"/>
      <c r="BT1" s="321"/>
      <c r="BU1" s="321"/>
      <c r="BV1" s="321"/>
      <c r="BW1" s="321"/>
      <c r="BX1" s="321"/>
      <c r="BY1" s="321"/>
      <c r="BZ1" s="321"/>
      <c r="CA1" s="321"/>
      <c r="CB1" s="321"/>
      <c r="CC1" s="321"/>
      <c r="CD1" s="321"/>
      <c r="CE1" s="321"/>
      <c r="CF1" s="321"/>
      <c r="CG1" s="321"/>
      <c r="CH1" s="321"/>
      <c r="CI1" s="321"/>
      <c r="CJ1" s="321"/>
      <c r="CK1" s="321"/>
      <c r="CL1" s="321"/>
      <c r="CM1" s="321"/>
      <c r="CN1" s="321"/>
      <c r="CO1" s="321"/>
      <c r="CP1" s="321"/>
      <c r="CQ1" s="321"/>
      <c r="CR1" s="321"/>
      <c r="CS1" s="321"/>
      <c r="CT1" s="321"/>
      <c r="CU1" s="321"/>
      <c r="CV1" s="321"/>
      <c r="CW1" s="321"/>
      <c r="CX1" s="321"/>
      <c r="CY1" s="321"/>
      <c r="CZ1" s="321"/>
      <c r="DA1" s="321"/>
      <c r="DB1" s="321"/>
      <c r="DC1" s="321"/>
      <c r="DD1" s="321"/>
      <c r="DE1" s="321"/>
      <c r="DF1" s="321"/>
      <c r="DG1" s="321"/>
      <c r="DH1" s="321"/>
      <c r="DI1" s="321"/>
      <c r="DJ1" s="321"/>
      <c r="DK1" s="321"/>
      <c r="DL1" s="321"/>
      <c r="DM1" s="321"/>
      <c r="DN1" s="321"/>
      <c r="DO1" s="321"/>
      <c r="DP1" s="321"/>
      <c r="DQ1" s="321"/>
      <c r="DR1" s="321"/>
      <c r="DS1" s="321"/>
      <c r="DT1" s="321"/>
      <c r="DU1" s="321"/>
      <c r="DV1" s="321"/>
      <c r="DW1" s="321"/>
      <c r="DX1" s="321"/>
      <c r="DY1" s="321"/>
      <c r="DZ1" s="321"/>
      <c r="EA1" s="321"/>
      <c r="EB1" s="321"/>
      <c r="EC1" s="321"/>
      <c r="ED1" s="321"/>
      <c r="EE1" s="321"/>
      <c r="EF1" s="321"/>
      <c r="EG1" s="321"/>
      <c r="EH1" s="321"/>
      <c r="EI1" s="321"/>
      <c r="EJ1" s="321"/>
      <c r="EK1" s="321"/>
      <c r="EL1" s="321"/>
      <c r="EM1" s="321"/>
      <c r="EN1" s="321"/>
      <c r="EO1" s="321"/>
      <c r="EP1" s="321"/>
      <c r="EQ1" s="321"/>
      <c r="ER1" s="321"/>
      <c r="ES1" s="321"/>
      <c r="ET1" s="321"/>
      <c r="EU1" s="321"/>
      <c r="EV1" s="321"/>
      <c r="EW1" s="321"/>
      <c r="EX1" s="321"/>
      <c r="EY1" s="321"/>
      <c r="EZ1" s="321"/>
      <c r="FA1" s="321"/>
      <c r="FB1" s="321"/>
      <c r="FC1" s="321"/>
      <c r="FD1" s="321"/>
      <c r="FE1" s="321"/>
      <c r="FF1" s="321"/>
      <c r="FG1" s="321"/>
      <c r="FH1" s="321"/>
      <c r="FI1" s="321"/>
      <c r="FJ1" s="321"/>
      <c r="FK1" s="321"/>
      <c r="FL1" s="321"/>
      <c r="FM1" s="321"/>
      <c r="FN1" s="321"/>
      <c r="FO1" s="321"/>
      <c r="FP1" s="321"/>
      <c r="FQ1" s="321"/>
      <c r="FR1" s="321"/>
      <c r="FS1" s="321"/>
      <c r="FT1" s="321"/>
      <c r="FU1" s="321"/>
      <c r="FV1" s="321"/>
      <c r="FW1" s="321"/>
      <c r="FX1" s="321"/>
      <c r="FY1" s="321"/>
      <c r="FZ1" s="321"/>
      <c r="GA1" s="321"/>
      <c r="GB1" s="321"/>
      <c r="GC1" s="321"/>
      <c r="GD1" s="321"/>
      <c r="GE1" s="321"/>
      <c r="GF1" s="321"/>
      <c r="GG1" s="321"/>
      <c r="GH1" s="321"/>
      <c r="GI1" s="321"/>
      <c r="GJ1" s="321"/>
      <c r="GK1" s="321"/>
      <c r="GL1" s="321"/>
      <c r="GM1" s="321"/>
      <c r="GN1" s="321"/>
      <c r="GO1" s="321"/>
      <c r="GP1" s="321"/>
      <c r="GQ1" s="321"/>
      <c r="GR1" s="321"/>
      <c r="GS1" s="321"/>
      <c r="GT1" s="321"/>
      <c r="GU1" s="321"/>
      <c r="GV1" s="321"/>
      <c r="GW1" s="321"/>
      <c r="GX1" s="321"/>
      <c r="GY1" s="321"/>
      <c r="GZ1" s="321"/>
      <c r="HA1" s="321"/>
      <c r="HB1" s="321"/>
      <c r="HC1" s="321"/>
      <c r="HD1" s="321"/>
      <c r="HE1" s="321"/>
      <c r="HF1" s="321"/>
      <c r="HG1" s="321"/>
      <c r="HH1" s="321"/>
      <c r="HI1" s="321"/>
      <c r="HJ1" s="321"/>
      <c r="HK1" s="321"/>
      <c r="HL1" s="321"/>
      <c r="HM1" s="321"/>
      <c r="HN1" s="321"/>
      <c r="HO1" s="321"/>
      <c r="HP1" s="321"/>
      <c r="HQ1" s="321"/>
      <c r="HR1" s="321"/>
      <c r="HS1" s="321"/>
      <c r="HT1" s="321"/>
      <c r="HU1" s="321"/>
      <c r="HV1" s="321"/>
      <c r="HW1" s="321"/>
      <c r="HX1" s="321"/>
      <c r="HY1" s="321"/>
      <c r="HZ1" s="321"/>
      <c r="IA1" s="321"/>
      <c r="IB1" s="321"/>
      <c r="IC1" s="321"/>
      <c r="ID1" s="321"/>
      <c r="IE1" s="321"/>
      <c r="IF1" s="321"/>
      <c r="IG1" s="321"/>
      <c r="IH1" s="321"/>
      <c r="II1" s="321"/>
      <c r="IJ1" s="321"/>
      <c r="IK1" s="321"/>
      <c r="IL1" s="321"/>
      <c r="IM1" s="321"/>
      <c r="IN1" s="321"/>
      <c r="IO1" s="321"/>
      <c r="IP1" s="321"/>
      <c r="IQ1" s="321"/>
      <c r="IR1" s="321"/>
      <c r="IS1" s="321"/>
      <c r="IT1" s="321"/>
      <c r="IU1" s="321"/>
      <c r="IV1" s="321"/>
    </row>
    <row r="2" spans="1:256" ht="50.1" customHeight="1">
      <c r="A2" s="663"/>
      <c r="B2" s="663"/>
      <c r="C2" s="663"/>
      <c r="D2" s="805"/>
      <c r="E2" s="805"/>
      <c r="F2" s="663"/>
      <c r="G2" s="663"/>
      <c r="H2" s="1777"/>
      <c r="I2" s="524" t="s">
        <v>229</v>
      </c>
      <c r="J2" s="524"/>
      <c r="K2" s="523">
        <v>1</v>
      </c>
      <c r="L2" s="524"/>
      <c r="M2" s="523"/>
      <c r="N2" s="1770"/>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c r="HZ2" s="321"/>
      <c r="IA2" s="321"/>
      <c r="IB2" s="321"/>
      <c r="IC2" s="321"/>
      <c r="ID2" s="321"/>
      <c r="IE2" s="321"/>
      <c r="IF2" s="321"/>
      <c r="IG2" s="321"/>
      <c r="IH2" s="321"/>
      <c r="II2" s="321"/>
      <c r="IJ2" s="321"/>
      <c r="IK2" s="321"/>
      <c r="IL2" s="321"/>
      <c r="IM2" s="321"/>
      <c r="IN2" s="321"/>
      <c r="IO2" s="321"/>
      <c r="IP2" s="321"/>
      <c r="IQ2" s="321"/>
      <c r="IR2" s="321"/>
      <c r="IS2" s="321"/>
      <c r="IT2" s="321"/>
      <c r="IU2" s="321"/>
      <c r="IV2" s="321"/>
    </row>
    <row r="3" spans="1:256" ht="50.1" customHeight="1">
      <c r="A3" s="663"/>
      <c r="B3" s="663"/>
      <c r="C3" s="663"/>
      <c r="D3" s="805"/>
      <c r="E3" s="805"/>
      <c r="F3" s="663"/>
      <c r="G3" s="663"/>
      <c r="H3" s="1777"/>
      <c r="I3" s="516" t="s">
        <v>225</v>
      </c>
      <c r="J3" s="515"/>
      <c r="K3" s="985" t="s">
        <v>551</v>
      </c>
      <c r="L3" s="518">
        <f>'vnos podatkov'!$B$8</f>
        <v>0</v>
      </c>
      <c r="M3" s="518"/>
      <c r="N3" s="1770"/>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321"/>
      <c r="BR3" s="321"/>
      <c r="BS3" s="321"/>
      <c r="BT3" s="321"/>
      <c r="BU3" s="321"/>
      <c r="BV3" s="321"/>
      <c r="BW3" s="321"/>
      <c r="BX3" s="321"/>
      <c r="BY3" s="321"/>
      <c r="BZ3" s="321"/>
      <c r="CA3" s="321"/>
      <c r="CB3" s="321"/>
      <c r="CC3" s="321"/>
      <c r="CD3" s="321"/>
      <c r="CE3" s="321"/>
      <c r="CF3" s="321"/>
      <c r="CG3" s="321"/>
      <c r="CH3" s="321"/>
      <c r="CI3" s="321"/>
      <c r="CJ3" s="321"/>
      <c r="CK3" s="321"/>
      <c r="CL3" s="321"/>
      <c r="CM3" s="321"/>
      <c r="CN3" s="321"/>
      <c r="CO3" s="321"/>
      <c r="CP3" s="321"/>
      <c r="CQ3" s="321"/>
      <c r="CR3" s="321"/>
      <c r="CS3" s="321"/>
      <c r="CT3" s="321"/>
      <c r="CU3" s="321"/>
      <c r="CV3" s="321"/>
      <c r="CW3" s="321"/>
      <c r="CX3" s="321"/>
      <c r="CY3" s="321"/>
      <c r="CZ3" s="321"/>
      <c r="DA3" s="321"/>
      <c r="DB3" s="321"/>
      <c r="DC3" s="321"/>
      <c r="DD3" s="321"/>
      <c r="DE3" s="321"/>
      <c r="DF3" s="321"/>
      <c r="DG3" s="321"/>
      <c r="DH3" s="321"/>
      <c r="DI3" s="321"/>
      <c r="DJ3" s="321"/>
      <c r="DK3" s="321"/>
      <c r="DL3" s="321"/>
      <c r="DM3" s="321"/>
      <c r="DN3" s="321"/>
      <c r="DO3" s="321"/>
      <c r="DP3" s="321"/>
      <c r="DQ3" s="321"/>
      <c r="DR3" s="321"/>
      <c r="DS3" s="321"/>
      <c r="DT3" s="321"/>
      <c r="DU3" s="321"/>
      <c r="DV3" s="321"/>
      <c r="DW3" s="321"/>
      <c r="DX3" s="321"/>
      <c r="DY3" s="321"/>
      <c r="DZ3" s="321"/>
      <c r="EA3" s="321"/>
      <c r="EB3" s="321"/>
      <c r="EC3" s="321"/>
      <c r="ED3" s="321"/>
      <c r="EE3" s="321"/>
      <c r="EF3" s="321"/>
      <c r="EG3" s="321"/>
      <c r="EH3" s="321"/>
      <c r="EI3" s="321"/>
      <c r="EJ3" s="321"/>
      <c r="EK3" s="321"/>
      <c r="EL3" s="321"/>
      <c r="EM3" s="321"/>
      <c r="EN3" s="321"/>
      <c r="EO3" s="321"/>
      <c r="EP3" s="321"/>
      <c r="EQ3" s="321"/>
      <c r="ER3" s="321"/>
      <c r="ES3" s="321"/>
      <c r="ET3" s="321"/>
      <c r="EU3" s="321"/>
      <c r="EV3" s="321"/>
      <c r="EW3" s="321"/>
      <c r="EX3" s="321"/>
      <c r="EY3" s="321"/>
      <c r="EZ3" s="321"/>
      <c r="FA3" s="321"/>
      <c r="FB3" s="321"/>
      <c r="FC3" s="321"/>
      <c r="FD3" s="321"/>
      <c r="FE3" s="321"/>
      <c r="FF3" s="321"/>
      <c r="FG3" s="321"/>
      <c r="FH3" s="321"/>
      <c r="FI3" s="321"/>
      <c r="FJ3" s="321"/>
      <c r="FK3" s="321"/>
      <c r="FL3" s="321"/>
      <c r="FM3" s="321"/>
      <c r="FN3" s="321"/>
      <c r="FO3" s="321"/>
      <c r="FP3" s="321"/>
      <c r="FQ3" s="321"/>
      <c r="FR3" s="321"/>
      <c r="FS3" s="321"/>
      <c r="FT3" s="321"/>
      <c r="FU3" s="321"/>
      <c r="FV3" s="321"/>
      <c r="FW3" s="321"/>
      <c r="FX3" s="321"/>
      <c r="FY3" s="321"/>
      <c r="FZ3" s="321"/>
      <c r="GA3" s="321"/>
      <c r="GB3" s="321"/>
      <c r="GC3" s="321"/>
      <c r="GD3" s="321"/>
      <c r="GE3" s="321"/>
      <c r="GF3" s="321"/>
      <c r="GG3" s="321"/>
      <c r="GH3" s="321"/>
      <c r="GI3" s="321"/>
      <c r="GJ3" s="321"/>
      <c r="GK3" s="321"/>
      <c r="GL3" s="321"/>
      <c r="GM3" s="321"/>
      <c r="GN3" s="321"/>
      <c r="GO3" s="321"/>
      <c r="GP3" s="321"/>
      <c r="GQ3" s="321"/>
      <c r="GR3" s="321"/>
      <c r="GS3" s="321"/>
      <c r="GT3" s="321"/>
      <c r="GU3" s="321"/>
      <c r="GV3" s="321"/>
      <c r="GW3" s="321"/>
      <c r="GX3" s="321"/>
      <c r="GY3" s="321"/>
      <c r="GZ3" s="321"/>
      <c r="HA3" s="321"/>
      <c r="HB3" s="321"/>
      <c r="HC3" s="321"/>
      <c r="HD3" s="321"/>
      <c r="HE3" s="321"/>
      <c r="HF3" s="321"/>
      <c r="HG3" s="321"/>
      <c r="HH3" s="321"/>
      <c r="HI3" s="321"/>
      <c r="HJ3" s="321"/>
      <c r="HK3" s="321"/>
      <c r="HL3" s="321"/>
      <c r="HM3" s="321"/>
      <c r="HN3" s="321"/>
      <c r="HO3" s="321"/>
      <c r="HP3" s="321"/>
      <c r="HQ3" s="321"/>
      <c r="HR3" s="321"/>
      <c r="HS3" s="321"/>
      <c r="HT3" s="321"/>
      <c r="HU3" s="321"/>
      <c r="HV3" s="321"/>
      <c r="HW3" s="321"/>
      <c r="HX3" s="321"/>
      <c r="HY3" s="321"/>
      <c r="HZ3" s="321"/>
      <c r="IA3" s="321"/>
      <c r="IB3" s="321"/>
      <c r="IC3" s="321"/>
      <c r="ID3" s="321"/>
      <c r="IE3" s="321"/>
      <c r="IF3" s="321"/>
      <c r="IG3" s="321"/>
      <c r="IH3" s="321"/>
      <c r="II3" s="321"/>
      <c r="IJ3" s="321"/>
      <c r="IK3" s="321"/>
      <c r="IL3" s="321"/>
      <c r="IM3" s="321"/>
      <c r="IN3" s="321"/>
      <c r="IO3" s="321"/>
      <c r="IP3" s="321"/>
      <c r="IQ3" s="321"/>
      <c r="IR3" s="321"/>
      <c r="IS3" s="321"/>
      <c r="IT3" s="321"/>
      <c r="IU3" s="321"/>
      <c r="IV3" s="321"/>
    </row>
    <row r="4" spans="1:256" ht="50.1" customHeight="1">
      <c r="A4" s="663"/>
      <c r="B4" s="663"/>
      <c r="C4" s="1784" t="s">
        <v>218</v>
      </c>
      <c r="D4" s="1785"/>
      <c r="E4" s="1634" t="s">
        <v>553</v>
      </c>
      <c r="F4" s="1634"/>
      <c r="G4" s="1635"/>
      <c r="H4" s="1635"/>
      <c r="I4" s="1786" t="s">
        <v>199</v>
      </c>
      <c r="J4" s="1786"/>
      <c r="K4" s="1767">
        <v>41910</v>
      </c>
      <c r="L4" s="1767"/>
      <c r="M4" s="522"/>
      <c r="N4" s="1770"/>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321"/>
      <c r="BR4" s="321"/>
      <c r="BS4" s="321"/>
      <c r="BT4" s="321"/>
      <c r="BU4" s="321"/>
      <c r="BV4" s="321"/>
      <c r="BW4" s="321"/>
      <c r="BX4" s="321"/>
      <c r="BY4" s="321"/>
      <c r="BZ4" s="321"/>
      <c r="CA4" s="321"/>
      <c r="CB4" s="321"/>
      <c r="CC4" s="321"/>
      <c r="CD4" s="321"/>
      <c r="CE4" s="321"/>
      <c r="CF4" s="321"/>
      <c r="CG4" s="321"/>
      <c r="CH4" s="321"/>
      <c r="CI4" s="321"/>
      <c r="CJ4" s="321"/>
      <c r="CK4" s="321"/>
      <c r="CL4" s="321"/>
      <c r="CM4" s="321"/>
      <c r="CN4" s="321"/>
      <c r="CO4" s="321"/>
      <c r="CP4" s="321"/>
      <c r="CQ4" s="321"/>
      <c r="CR4" s="321"/>
      <c r="CS4" s="321"/>
      <c r="CT4" s="321"/>
      <c r="CU4" s="321"/>
      <c r="CV4" s="321"/>
      <c r="CW4" s="321"/>
      <c r="CX4" s="321"/>
      <c r="CY4" s="321"/>
      <c r="CZ4" s="321"/>
      <c r="DA4" s="321"/>
      <c r="DB4" s="321"/>
      <c r="DC4" s="321"/>
      <c r="DD4" s="321"/>
      <c r="DE4" s="321"/>
      <c r="DF4" s="321"/>
      <c r="DG4" s="321"/>
      <c r="DH4" s="321"/>
      <c r="DI4" s="321"/>
      <c r="DJ4" s="321"/>
      <c r="DK4" s="321"/>
      <c r="DL4" s="321"/>
      <c r="DM4" s="321"/>
      <c r="DN4" s="321"/>
      <c r="DO4" s="321"/>
      <c r="DP4" s="321"/>
      <c r="DQ4" s="321"/>
      <c r="DR4" s="321"/>
      <c r="DS4" s="321"/>
      <c r="DT4" s="321"/>
      <c r="DU4" s="321"/>
      <c r="DV4" s="321"/>
      <c r="DW4" s="321"/>
      <c r="DX4" s="321"/>
      <c r="DY4" s="321"/>
      <c r="DZ4" s="321"/>
      <c r="EA4" s="321"/>
      <c r="EB4" s="321"/>
      <c r="EC4" s="321"/>
      <c r="ED4" s="321"/>
      <c r="EE4" s="321"/>
      <c r="EF4" s="321"/>
      <c r="EG4" s="321"/>
      <c r="EH4" s="321"/>
      <c r="EI4" s="321"/>
      <c r="EJ4" s="321"/>
      <c r="EK4" s="321"/>
      <c r="EL4" s="321"/>
      <c r="EM4" s="321"/>
      <c r="EN4" s="321"/>
      <c r="EO4" s="321"/>
      <c r="EP4" s="321"/>
      <c r="EQ4" s="321"/>
      <c r="ER4" s="321"/>
      <c r="ES4" s="321"/>
      <c r="ET4" s="321"/>
      <c r="EU4" s="321"/>
      <c r="EV4" s="321"/>
      <c r="EW4" s="321"/>
      <c r="EX4" s="321"/>
      <c r="EY4" s="321"/>
      <c r="EZ4" s="321"/>
      <c r="FA4" s="321"/>
      <c r="FB4" s="321"/>
      <c r="FC4" s="321"/>
      <c r="FD4" s="321"/>
      <c r="FE4" s="321"/>
      <c r="FF4" s="321"/>
      <c r="FG4" s="321"/>
      <c r="FH4" s="321"/>
      <c r="FI4" s="321"/>
      <c r="FJ4" s="321"/>
      <c r="FK4" s="321"/>
      <c r="FL4" s="321"/>
      <c r="FM4" s="321"/>
      <c r="FN4" s="321"/>
      <c r="FO4" s="321"/>
      <c r="FP4" s="321"/>
      <c r="FQ4" s="321"/>
      <c r="FR4" s="321"/>
      <c r="FS4" s="321"/>
      <c r="FT4" s="321"/>
      <c r="FU4" s="321"/>
      <c r="FV4" s="321"/>
      <c r="FW4" s="321"/>
      <c r="FX4" s="321"/>
      <c r="FY4" s="321"/>
      <c r="FZ4" s="321"/>
      <c r="GA4" s="321"/>
      <c r="GB4" s="321"/>
      <c r="GC4" s="321"/>
      <c r="GD4" s="321"/>
      <c r="GE4" s="321"/>
      <c r="GF4" s="321"/>
      <c r="GG4" s="321"/>
      <c r="GH4" s="321"/>
      <c r="GI4" s="321"/>
      <c r="GJ4" s="321"/>
      <c r="GK4" s="321"/>
      <c r="GL4" s="321"/>
      <c r="GM4" s="321"/>
      <c r="GN4" s="321"/>
      <c r="GO4" s="321"/>
      <c r="GP4" s="321"/>
      <c r="GQ4" s="321"/>
      <c r="GR4" s="321"/>
      <c r="GS4" s="321"/>
      <c r="GT4" s="321"/>
      <c r="GU4" s="321"/>
      <c r="GV4" s="321"/>
      <c r="GW4" s="321"/>
      <c r="GX4" s="321"/>
      <c r="GY4" s="321"/>
      <c r="GZ4" s="321"/>
      <c r="HA4" s="321"/>
      <c r="HB4" s="321"/>
      <c r="HC4" s="321"/>
      <c r="HD4" s="321"/>
      <c r="HE4" s="321"/>
      <c r="HF4" s="321"/>
      <c r="HG4" s="321"/>
      <c r="HH4" s="321"/>
      <c r="HI4" s="321"/>
      <c r="HJ4" s="321"/>
      <c r="HK4" s="321"/>
      <c r="HL4" s="321"/>
      <c r="HM4" s="321"/>
      <c r="HN4" s="321"/>
      <c r="HO4" s="321"/>
      <c r="HP4" s="321"/>
      <c r="HQ4" s="321"/>
      <c r="HR4" s="321"/>
      <c r="HS4" s="321"/>
      <c r="HT4" s="321"/>
      <c r="HU4" s="321"/>
      <c r="HV4" s="321"/>
      <c r="HW4" s="321"/>
      <c r="HX4" s="321"/>
      <c r="HY4" s="321"/>
      <c r="HZ4" s="321"/>
      <c r="IA4" s="321"/>
      <c r="IB4" s="321"/>
      <c r="IC4" s="321"/>
      <c r="ID4" s="321"/>
      <c r="IE4" s="321"/>
      <c r="IF4" s="321"/>
      <c r="IG4" s="321"/>
      <c r="IH4" s="321"/>
      <c r="II4" s="321"/>
      <c r="IJ4" s="321"/>
      <c r="IK4" s="321"/>
      <c r="IL4" s="321"/>
      <c r="IM4" s="321"/>
      <c r="IN4" s="321"/>
      <c r="IO4" s="321"/>
      <c r="IP4" s="321"/>
      <c r="IQ4" s="321"/>
      <c r="IR4" s="321"/>
      <c r="IS4" s="321"/>
      <c r="IT4" s="321"/>
      <c r="IU4" s="321"/>
      <c r="IV4" s="321"/>
    </row>
    <row r="5" spans="1:256" ht="50.1" customHeight="1">
      <c r="A5" s="663"/>
      <c r="B5" s="663"/>
      <c r="C5" s="1784" t="s">
        <v>191</v>
      </c>
      <c r="D5" s="1785"/>
      <c r="E5" s="1757" t="s">
        <v>549</v>
      </c>
      <c r="F5" s="1757"/>
      <c r="G5" s="1758"/>
      <c r="H5" s="1758"/>
      <c r="I5" s="1786" t="s">
        <v>217</v>
      </c>
      <c r="J5" s="1786"/>
      <c r="K5" s="523">
        <v>8</v>
      </c>
      <c r="L5" s="523"/>
      <c r="M5" s="523"/>
      <c r="N5" s="1770"/>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1"/>
      <c r="BP5" s="321"/>
      <c r="BQ5" s="321"/>
      <c r="BR5" s="321"/>
      <c r="BS5" s="321"/>
      <c r="BT5" s="321"/>
      <c r="BU5" s="321"/>
      <c r="BV5" s="321"/>
      <c r="BW5" s="321"/>
      <c r="BX5" s="321"/>
      <c r="BY5" s="321"/>
      <c r="BZ5" s="321"/>
      <c r="CA5" s="321"/>
      <c r="CB5" s="321"/>
      <c r="CC5" s="321"/>
      <c r="CD5" s="321"/>
      <c r="CE5" s="321"/>
      <c r="CF5" s="321"/>
      <c r="CG5" s="321"/>
      <c r="CH5" s="321"/>
      <c r="CI5" s="321"/>
      <c r="CJ5" s="321"/>
      <c r="CK5" s="321"/>
      <c r="CL5" s="321"/>
      <c r="CM5" s="321"/>
      <c r="CN5" s="321"/>
      <c r="CO5" s="321"/>
      <c r="CP5" s="321"/>
      <c r="CQ5" s="321"/>
      <c r="CR5" s="321"/>
      <c r="CS5" s="321"/>
      <c r="CT5" s="321"/>
      <c r="CU5" s="321"/>
      <c r="CV5" s="321"/>
      <c r="CW5" s="321"/>
      <c r="CX5" s="321"/>
      <c r="CY5" s="321"/>
      <c r="CZ5" s="321"/>
      <c r="DA5" s="321"/>
      <c r="DB5" s="321"/>
      <c r="DC5" s="321"/>
      <c r="DD5" s="321"/>
      <c r="DE5" s="321"/>
      <c r="DF5" s="321"/>
      <c r="DG5" s="321"/>
      <c r="DH5" s="321"/>
      <c r="DI5" s="321"/>
      <c r="DJ5" s="321"/>
      <c r="DK5" s="321"/>
      <c r="DL5" s="321"/>
      <c r="DM5" s="321"/>
      <c r="DN5" s="321"/>
      <c r="DO5" s="321"/>
      <c r="DP5" s="321"/>
      <c r="DQ5" s="321"/>
      <c r="DR5" s="321"/>
      <c r="DS5" s="321"/>
      <c r="DT5" s="321"/>
      <c r="DU5" s="321"/>
      <c r="DV5" s="321"/>
      <c r="DW5" s="321"/>
      <c r="DX5" s="321"/>
      <c r="DY5" s="321"/>
      <c r="DZ5" s="321"/>
      <c r="EA5" s="321"/>
      <c r="EB5" s="321"/>
      <c r="EC5" s="321"/>
      <c r="ED5" s="321"/>
      <c r="EE5" s="321"/>
      <c r="EF5" s="321"/>
      <c r="EG5" s="321"/>
      <c r="EH5" s="321"/>
      <c r="EI5" s="321"/>
      <c r="EJ5" s="321"/>
      <c r="EK5" s="321"/>
      <c r="EL5" s="321"/>
      <c r="EM5" s="321"/>
      <c r="EN5" s="321"/>
      <c r="EO5" s="321"/>
      <c r="EP5" s="321"/>
      <c r="EQ5" s="321"/>
      <c r="ER5" s="321"/>
      <c r="ES5" s="321"/>
      <c r="ET5" s="321"/>
      <c r="EU5" s="321"/>
      <c r="EV5" s="321"/>
      <c r="EW5" s="321"/>
      <c r="EX5" s="321"/>
      <c r="EY5" s="321"/>
      <c r="EZ5" s="321"/>
      <c r="FA5" s="321"/>
      <c r="FB5" s="321"/>
      <c r="FC5" s="321"/>
      <c r="FD5" s="321"/>
      <c r="FE5" s="321"/>
      <c r="FF5" s="321"/>
      <c r="FG5" s="321"/>
      <c r="FH5" s="321"/>
      <c r="FI5" s="321"/>
      <c r="FJ5" s="321"/>
      <c r="FK5" s="321"/>
      <c r="FL5" s="321"/>
      <c r="FM5" s="321"/>
      <c r="FN5" s="321"/>
      <c r="FO5" s="321"/>
      <c r="FP5" s="321"/>
      <c r="FQ5" s="321"/>
      <c r="FR5" s="321"/>
      <c r="FS5" s="321"/>
      <c r="FT5" s="321"/>
      <c r="FU5" s="321"/>
      <c r="FV5" s="321"/>
      <c r="FW5" s="321"/>
      <c r="FX5" s="321"/>
      <c r="FY5" s="321"/>
      <c r="FZ5" s="321"/>
      <c r="GA5" s="321"/>
      <c r="GB5" s="321"/>
      <c r="GC5" s="321"/>
      <c r="GD5" s="321"/>
      <c r="GE5" s="321"/>
      <c r="GF5" s="321"/>
      <c r="GG5" s="321"/>
      <c r="GH5" s="321"/>
      <c r="GI5" s="321"/>
      <c r="GJ5" s="321"/>
      <c r="GK5" s="321"/>
      <c r="GL5" s="321"/>
      <c r="GM5" s="321"/>
      <c r="GN5" s="321"/>
      <c r="GO5" s="321"/>
      <c r="GP5" s="321"/>
      <c r="GQ5" s="321"/>
      <c r="GR5" s="321"/>
      <c r="GS5" s="321"/>
      <c r="GT5" s="321"/>
      <c r="GU5" s="321"/>
      <c r="GV5" s="321"/>
      <c r="GW5" s="321"/>
      <c r="GX5" s="321"/>
      <c r="GY5" s="321"/>
      <c r="GZ5" s="321"/>
      <c r="HA5" s="321"/>
      <c r="HB5" s="321"/>
      <c r="HC5" s="321"/>
      <c r="HD5" s="321"/>
      <c r="HE5" s="321"/>
      <c r="HF5" s="321"/>
      <c r="HG5" s="321"/>
      <c r="HH5" s="321"/>
      <c r="HI5" s="321"/>
      <c r="HJ5" s="321"/>
      <c r="HK5" s="321"/>
      <c r="HL5" s="321"/>
      <c r="HM5" s="321"/>
      <c r="HN5" s="321"/>
      <c r="HO5" s="321"/>
      <c r="HP5" s="321"/>
      <c r="HQ5" s="321"/>
      <c r="HR5" s="321"/>
      <c r="HS5" s="321"/>
      <c r="HT5" s="321"/>
      <c r="HU5" s="321"/>
      <c r="HV5" s="321"/>
      <c r="HW5" s="321"/>
      <c r="HX5" s="321"/>
      <c r="HY5" s="321"/>
      <c r="HZ5" s="321"/>
      <c r="IA5" s="321"/>
      <c r="IB5" s="321"/>
      <c r="IC5" s="321"/>
      <c r="ID5" s="321"/>
      <c r="IE5" s="321"/>
      <c r="IF5" s="321"/>
      <c r="IG5" s="321"/>
      <c r="IH5" s="321"/>
      <c r="II5" s="321"/>
      <c r="IJ5" s="321"/>
      <c r="IK5" s="321"/>
      <c r="IL5" s="321"/>
      <c r="IM5" s="321"/>
      <c r="IN5" s="321"/>
      <c r="IO5" s="321"/>
      <c r="IP5" s="321"/>
      <c r="IQ5" s="321"/>
      <c r="IR5" s="321"/>
      <c r="IS5" s="321"/>
      <c r="IT5" s="321"/>
      <c r="IU5" s="321"/>
      <c r="IV5" s="321"/>
    </row>
    <row r="6" spans="1:256" s="325" customFormat="1" ht="80.099999999999994" customHeight="1">
      <c r="A6" s="663"/>
      <c r="B6" s="663"/>
      <c r="C6" s="323"/>
      <c r="D6" s="806"/>
      <c r="E6" s="814"/>
      <c r="F6" s="523"/>
      <c r="G6" s="432"/>
      <c r="H6" s="432"/>
      <c r="I6" s="432"/>
      <c r="J6" s="432"/>
      <c r="K6" s="432"/>
      <c r="L6" s="432"/>
      <c r="M6" s="432"/>
      <c r="N6" s="1770"/>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T6" s="324"/>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324"/>
      <c r="EN6" s="324"/>
      <c r="EO6" s="324"/>
      <c r="EP6" s="324"/>
      <c r="EQ6" s="324"/>
      <c r="ER6" s="324"/>
      <c r="ES6" s="324"/>
      <c r="ET6" s="324"/>
      <c r="EU6" s="324"/>
      <c r="EV6" s="324"/>
      <c r="EW6" s="324"/>
      <c r="EX6" s="324"/>
      <c r="EY6" s="324"/>
      <c r="EZ6" s="324"/>
      <c r="FA6" s="324"/>
      <c r="FB6" s="324"/>
      <c r="FC6" s="324"/>
      <c r="FD6" s="324"/>
      <c r="FE6" s="324"/>
      <c r="FF6" s="324"/>
      <c r="FG6" s="324"/>
      <c r="FH6" s="324"/>
      <c r="FI6" s="324"/>
      <c r="FJ6" s="324"/>
      <c r="FK6" s="324"/>
      <c r="FL6" s="324"/>
      <c r="FM6" s="324"/>
      <c r="FN6" s="324"/>
      <c r="FO6" s="324"/>
      <c r="FP6" s="324"/>
      <c r="FQ6" s="324"/>
      <c r="FR6" s="324"/>
      <c r="FS6" s="324"/>
      <c r="FT6" s="324"/>
      <c r="FU6" s="324"/>
      <c r="FV6" s="324"/>
      <c r="FW6" s="324"/>
      <c r="FX6" s="324"/>
      <c r="FY6" s="324"/>
      <c r="FZ6" s="324"/>
      <c r="GA6" s="324"/>
      <c r="GB6" s="324"/>
      <c r="GC6" s="324"/>
      <c r="GD6" s="324"/>
      <c r="GE6" s="324"/>
      <c r="GF6" s="324"/>
      <c r="GG6" s="324"/>
      <c r="GH6" s="324"/>
      <c r="GI6" s="324"/>
      <c r="GJ6" s="324"/>
      <c r="GK6" s="324"/>
      <c r="GL6" s="324"/>
      <c r="GM6" s="324"/>
      <c r="GN6" s="324"/>
      <c r="GO6" s="324"/>
      <c r="GP6" s="324"/>
      <c r="GQ6" s="324"/>
      <c r="GR6" s="324"/>
      <c r="GS6" s="324"/>
      <c r="GT6" s="324"/>
      <c r="GU6" s="324"/>
      <c r="GV6" s="324"/>
      <c r="GW6" s="324"/>
      <c r="GX6" s="324"/>
      <c r="GY6" s="324"/>
      <c r="GZ6" s="324"/>
      <c r="HA6" s="324"/>
      <c r="HB6" s="324"/>
      <c r="HC6" s="324"/>
      <c r="HD6" s="324"/>
      <c r="HE6" s="324"/>
      <c r="HF6" s="324"/>
      <c r="HG6" s="324"/>
      <c r="HH6" s="324"/>
      <c r="HI6" s="324"/>
      <c r="HJ6" s="324"/>
      <c r="HK6" s="324"/>
      <c r="HL6" s="324"/>
      <c r="HM6" s="324"/>
      <c r="HN6" s="324"/>
      <c r="HO6" s="324"/>
      <c r="HP6" s="324"/>
      <c r="HQ6" s="324"/>
      <c r="HR6" s="324"/>
      <c r="HS6" s="324"/>
      <c r="HT6" s="324"/>
      <c r="HU6" s="324"/>
      <c r="HV6" s="324"/>
      <c r="HW6" s="324"/>
      <c r="HX6" s="324"/>
      <c r="HY6" s="324"/>
      <c r="HZ6" s="324"/>
      <c r="IA6" s="324"/>
      <c r="IB6" s="324"/>
      <c r="IC6" s="324"/>
      <c r="ID6" s="324"/>
      <c r="IE6" s="324"/>
      <c r="IF6" s="324"/>
      <c r="IG6" s="324"/>
      <c r="IH6" s="324"/>
      <c r="II6" s="324"/>
      <c r="IJ6" s="324"/>
      <c r="IK6" s="324"/>
      <c r="IL6" s="324"/>
      <c r="IM6" s="324"/>
      <c r="IN6" s="324"/>
      <c r="IO6" s="324"/>
      <c r="IP6" s="324"/>
      <c r="IQ6" s="324"/>
      <c r="IR6" s="324"/>
      <c r="IS6" s="324"/>
      <c r="IT6" s="324"/>
      <c r="IU6" s="324"/>
      <c r="IV6" s="324"/>
    </row>
    <row r="7" spans="1:256" s="325" customFormat="1" ht="40.5" customHeight="1">
      <c r="A7" s="663"/>
      <c r="B7" s="663"/>
      <c r="C7" s="323" t="s">
        <v>494</v>
      </c>
      <c r="D7" s="537" t="s">
        <v>519</v>
      </c>
      <c r="E7" s="814"/>
      <c r="F7" s="523"/>
      <c r="G7" s="40"/>
      <c r="H7" s="40"/>
      <c r="I7" s="40"/>
      <c r="J7" s="40"/>
      <c r="K7" s="40"/>
      <c r="L7" s="1768" t="s">
        <v>184</v>
      </c>
      <c r="M7" s="1768" t="s">
        <v>185</v>
      </c>
      <c r="N7" s="1770"/>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4"/>
      <c r="ET7" s="324"/>
      <c r="EU7" s="324"/>
      <c r="EV7" s="324"/>
      <c r="EW7" s="324"/>
      <c r="EX7" s="324"/>
      <c r="EY7" s="324"/>
      <c r="EZ7" s="324"/>
      <c r="FA7" s="324"/>
      <c r="FB7" s="324"/>
      <c r="FC7" s="324"/>
      <c r="FD7" s="324"/>
      <c r="FE7" s="324"/>
      <c r="FF7" s="324"/>
      <c r="FG7" s="324"/>
      <c r="FH7" s="324"/>
      <c r="FI7" s="324"/>
      <c r="FJ7" s="324"/>
      <c r="FK7" s="324"/>
      <c r="FL7" s="324"/>
      <c r="FM7" s="324"/>
      <c r="FN7" s="324"/>
      <c r="FO7" s="324"/>
      <c r="FP7" s="324"/>
      <c r="FQ7" s="324"/>
      <c r="FR7" s="324"/>
      <c r="FS7" s="324"/>
      <c r="FT7" s="324"/>
      <c r="FU7" s="324"/>
      <c r="FV7" s="324"/>
      <c r="FW7" s="324"/>
      <c r="FX7" s="324"/>
      <c r="FY7" s="324"/>
      <c r="FZ7" s="324"/>
      <c r="GA7" s="324"/>
      <c r="GB7" s="324"/>
      <c r="GC7" s="324"/>
      <c r="GD7" s="324"/>
      <c r="GE7" s="324"/>
      <c r="GF7" s="324"/>
      <c r="GG7" s="324"/>
      <c r="GH7" s="324"/>
      <c r="GI7" s="324"/>
      <c r="GJ7" s="324"/>
      <c r="GK7" s="324"/>
      <c r="GL7" s="324"/>
      <c r="GM7" s="324"/>
      <c r="GN7" s="324"/>
      <c r="GO7" s="324"/>
      <c r="GP7" s="324"/>
      <c r="GQ7" s="324"/>
      <c r="GR7" s="324"/>
      <c r="GS7" s="324"/>
      <c r="GT7" s="324"/>
      <c r="GU7" s="324"/>
      <c r="GV7" s="324"/>
      <c r="GW7" s="324"/>
      <c r="GX7" s="324"/>
      <c r="GY7" s="324"/>
      <c r="GZ7" s="324"/>
      <c r="HA7" s="324"/>
      <c r="HB7" s="324"/>
      <c r="HC7" s="324"/>
      <c r="HD7" s="324"/>
      <c r="HE7" s="324"/>
      <c r="HF7" s="324"/>
      <c r="HG7" s="324"/>
      <c r="HH7" s="324"/>
      <c r="HI7" s="324"/>
      <c r="HJ7" s="324"/>
      <c r="HK7" s="324"/>
      <c r="HL7" s="324"/>
      <c r="HM7" s="324"/>
      <c r="HN7" s="324"/>
      <c r="HO7" s="324"/>
      <c r="HP7" s="324"/>
      <c r="HQ7" s="324"/>
      <c r="HR7" s="324"/>
      <c r="HS7" s="324"/>
      <c r="HT7" s="324"/>
      <c r="HU7" s="324"/>
      <c r="HV7" s="324"/>
      <c r="HW7" s="324"/>
      <c r="HX7" s="324"/>
      <c r="HY7" s="324"/>
      <c r="HZ7" s="324"/>
      <c r="IA7" s="324"/>
      <c r="IB7" s="324"/>
      <c r="IC7" s="324"/>
      <c r="ID7" s="324"/>
      <c r="IE7" s="324"/>
      <c r="IF7" s="324"/>
      <c r="IG7" s="324"/>
      <c r="IH7" s="324"/>
      <c r="II7" s="324"/>
      <c r="IJ7" s="324"/>
      <c r="IK7" s="324"/>
      <c r="IL7" s="324"/>
      <c r="IM7" s="324"/>
      <c r="IN7" s="324"/>
      <c r="IO7" s="324"/>
      <c r="IP7" s="324"/>
      <c r="IQ7" s="324"/>
      <c r="IR7" s="324"/>
      <c r="IS7" s="324"/>
      <c r="IT7" s="324"/>
      <c r="IU7" s="324"/>
      <c r="IV7" s="324"/>
    </row>
    <row r="8" spans="1:256" s="328" customFormat="1" ht="39.75" customHeight="1">
      <c r="A8" s="663"/>
      <c r="B8" s="663"/>
      <c r="C8" s="326" t="s">
        <v>126</v>
      </c>
      <c r="D8" s="807" t="s">
        <v>71</v>
      </c>
      <c r="E8" s="807" t="s">
        <v>72</v>
      </c>
      <c r="F8" s="326" t="s">
        <v>76</v>
      </c>
      <c r="G8" s="326" t="s">
        <v>3</v>
      </c>
      <c r="H8" s="326" t="s">
        <v>4</v>
      </c>
      <c r="I8" s="326" t="s">
        <v>5</v>
      </c>
      <c r="J8" s="326" t="s">
        <v>6</v>
      </c>
      <c r="K8" s="326">
        <v>5</v>
      </c>
      <c r="L8" s="1769"/>
      <c r="M8" s="1769"/>
      <c r="N8" s="1770"/>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c r="CD8" s="327"/>
      <c r="CE8" s="327"/>
      <c r="CF8" s="327"/>
      <c r="CG8" s="327"/>
      <c r="CH8" s="327"/>
      <c r="CI8" s="327"/>
      <c r="CJ8" s="327"/>
      <c r="CK8" s="327"/>
      <c r="CL8" s="327"/>
      <c r="CM8" s="327"/>
      <c r="CN8" s="327"/>
      <c r="CO8" s="327"/>
      <c r="CP8" s="327"/>
      <c r="CQ8" s="327"/>
      <c r="CR8" s="327"/>
      <c r="CS8" s="327"/>
      <c r="CT8" s="327"/>
      <c r="CU8" s="327"/>
      <c r="CV8" s="327"/>
      <c r="CW8" s="327"/>
      <c r="CX8" s="327"/>
      <c r="CY8" s="327"/>
      <c r="CZ8" s="327"/>
      <c r="DA8" s="327"/>
      <c r="DB8" s="327"/>
      <c r="DC8" s="327"/>
      <c r="DD8" s="327"/>
      <c r="DE8" s="327"/>
      <c r="DF8" s="327"/>
      <c r="DG8" s="327"/>
      <c r="DH8" s="327"/>
      <c r="DI8" s="327"/>
      <c r="DJ8" s="327"/>
      <c r="DK8" s="327"/>
      <c r="DL8" s="327"/>
      <c r="DM8" s="327"/>
      <c r="DN8" s="327"/>
      <c r="DO8" s="327"/>
      <c r="DP8" s="327"/>
      <c r="DQ8" s="327"/>
      <c r="DR8" s="327"/>
      <c r="DS8" s="327"/>
      <c r="DT8" s="327"/>
      <c r="DU8" s="327"/>
      <c r="DV8" s="327"/>
      <c r="DW8" s="327"/>
      <c r="DX8" s="327"/>
      <c r="DY8" s="327"/>
      <c r="DZ8" s="327"/>
      <c r="EA8" s="327"/>
      <c r="EB8" s="327"/>
      <c r="EC8" s="327"/>
      <c r="ED8" s="327"/>
      <c r="EE8" s="327"/>
      <c r="EF8" s="327"/>
      <c r="EG8" s="327"/>
      <c r="EH8" s="327"/>
      <c r="EI8" s="327"/>
      <c r="EJ8" s="327"/>
      <c r="EK8" s="327"/>
      <c r="EL8" s="327"/>
      <c r="EM8" s="327"/>
      <c r="EN8" s="327"/>
      <c r="EO8" s="327"/>
      <c r="EP8" s="327"/>
      <c r="EQ8" s="327"/>
      <c r="ER8" s="327"/>
      <c r="ES8" s="327"/>
      <c r="ET8" s="327"/>
      <c r="EU8" s="327"/>
      <c r="EV8" s="327"/>
      <c r="EW8" s="327"/>
      <c r="EX8" s="327"/>
      <c r="EY8" s="327"/>
      <c r="EZ8" s="327"/>
      <c r="FA8" s="327"/>
      <c r="FB8" s="327"/>
      <c r="FC8" s="327"/>
      <c r="FD8" s="327"/>
      <c r="FE8" s="327"/>
      <c r="FF8" s="327"/>
      <c r="FG8" s="327"/>
      <c r="FH8" s="327"/>
      <c r="FI8" s="327"/>
      <c r="FJ8" s="327"/>
      <c r="FK8" s="327"/>
      <c r="FL8" s="327"/>
      <c r="FM8" s="327"/>
      <c r="FN8" s="327"/>
      <c r="FO8" s="327"/>
      <c r="FP8" s="327"/>
      <c r="FQ8" s="327"/>
      <c r="FR8" s="327"/>
      <c r="FS8" s="327"/>
      <c r="FT8" s="327"/>
      <c r="FU8" s="327"/>
      <c r="FV8" s="327"/>
      <c r="FW8" s="327"/>
      <c r="FX8" s="327"/>
      <c r="FY8" s="327"/>
      <c r="FZ8" s="327"/>
      <c r="GA8" s="327"/>
      <c r="GB8" s="327"/>
      <c r="GC8" s="327"/>
      <c r="GD8" s="327"/>
      <c r="GE8" s="327"/>
      <c r="GF8" s="327"/>
      <c r="GG8" s="327"/>
      <c r="GH8" s="327"/>
      <c r="GI8" s="327"/>
      <c r="GJ8" s="327"/>
      <c r="GK8" s="327"/>
      <c r="GL8" s="327"/>
      <c r="GM8" s="327"/>
      <c r="GN8" s="327"/>
      <c r="GO8" s="327"/>
      <c r="GP8" s="327"/>
      <c r="GQ8" s="327"/>
      <c r="GR8" s="327"/>
      <c r="GS8" s="327"/>
      <c r="GT8" s="327"/>
      <c r="GU8" s="327"/>
      <c r="GV8" s="327"/>
      <c r="GW8" s="327"/>
      <c r="GX8" s="327"/>
      <c r="GY8" s="327"/>
      <c r="GZ8" s="327"/>
      <c r="HA8" s="327"/>
      <c r="HB8" s="327"/>
      <c r="HC8" s="327"/>
      <c r="HD8" s="327"/>
      <c r="HE8" s="327"/>
      <c r="HF8" s="327"/>
      <c r="HG8" s="327"/>
      <c r="HH8" s="327"/>
      <c r="HI8" s="327"/>
      <c r="HJ8" s="327"/>
      <c r="HK8" s="327"/>
      <c r="HL8" s="327"/>
      <c r="HM8" s="327"/>
      <c r="HN8" s="327"/>
      <c r="HO8" s="327"/>
      <c r="HP8" s="327"/>
      <c r="HQ8" s="327"/>
      <c r="HR8" s="327"/>
      <c r="HS8" s="327"/>
      <c r="HT8" s="327"/>
      <c r="HU8" s="327"/>
      <c r="HV8" s="327"/>
      <c r="HW8" s="327"/>
      <c r="HX8" s="327"/>
      <c r="HY8" s="327"/>
      <c r="HZ8" s="327"/>
      <c r="IA8" s="327"/>
      <c r="IB8" s="327"/>
      <c r="IC8" s="327"/>
      <c r="ID8" s="327"/>
      <c r="IE8" s="327"/>
      <c r="IF8" s="327"/>
      <c r="IG8" s="327"/>
      <c r="IH8" s="327"/>
      <c r="II8" s="327"/>
      <c r="IJ8" s="327"/>
      <c r="IK8" s="327"/>
      <c r="IL8" s="327"/>
      <c r="IM8" s="327"/>
      <c r="IN8" s="327"/>
      <c r="IO8" s="327"/>
      <c r="IP8" s="327"/>
      <c r="IQ8" s="327"/>
      <c r="IR8" s="327"/>
      <c r="IS8" s="327"/>
      <c r="IT8" s="327"/>
      <c r="IU8" s="327"/>
      <c r="IV8" s="327"/>
    </row>
    <row r="9" spans="1:256" ht="60" customHeight="1">
      <c r="A9" s="816"/>
      <c r="B9" s="817">
        <v>1</v>
      </c>
      <c r="C9" s="531" t="str">
        <f>UPPER(IF($A9="","",VLOOKUP($A9,#REF!,2)))</f>
        <v/>
      </c>
      <c r="D9" s="808" t="s">
        <v>521</v>
      </c>
      <c r="E9" s="808" t="s">
        <v>522</v>
      </c>
      <c r="F9" s="531" t="str">
        <f>UPPER(IF($A9="","",VLOOKUP($A9,#REF!,5)))</f>
        <v/>
      </c>
      <c r="G9" s="534"/>
      <c r="H9" s="535"/>
      <c r="I9" s="535"/>
      <c r="J9" s="535"/>
      <c r="K9" s="535"/>
      <c r="L9" s="536"/>
      <c r="M9" s="536"/>
      <c r="N9" s="1770"/>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1"/>
      <c r="BS9" s="321"/>
      <c r="BT9" s="321"/>
      <c r="BU9" s="321"/>
      <c r="BV9" s="321"/>
      <c r="BW9" s="321"/>
      <c r="BX9" s="321"/>
      <c r="BY9" s="321"/>
      <c r="BZ9" s="321"/>
      <c r="CA9" s="321"/>
      <c r="CB9" s="321"/>
      <c r="CC9" s="321"/>
      <c r="CD9" s="321"/>
      <c r="CE9" s="321"/>
      <c r="CF9" s="321"/>
      <c r="CG9" s="321"/>
      <c r="CH9" s="321"/>
      <c r="CI9" s="321"/>
      <c r="CJ9" s="321"/>
      <c r="CK9" s="321"/>
      <c r="CL9" s="321"/>
      <c r="CM9" s="321"/>
      <c r="CN9" s="321"/>
      <c r="CO9" s="321"/>
      <c r="CP9" s="321"/>
      <c r="CQ9" s="321"/>
      <c r="CR9" s="321"/>
      <c r="CS9" s="321"/>
      <c r="CT9" s="321"/>
      <c r="CU9" s="321"/>
      <c r="CV9" s="321"/>
      <c r="CW9" s="321"/>
      <c r="CX9" s="321"/>
      <c r="CY9" s="321"/>
      <c r="CZ9" s="321"/>
      <c r="DA9" s="321"/>
      <c r="DB9" s="321"/>
      <c r="DC9" s="321"/>
      <c r="DD9" s="321"/>
      <c r="DE9" s="321"/>
      <c r="DF9" s="321"/>
      <c r="DG9" s="321"/>
      <c r="DH9" s="321"/>
      <c r="DI9" s="321"/>
      <c r="DJ9" s="321"/>
      <c r="DK9" s="321"/>
      <c r="DL9" s="321"/>
      <c r="DM9" s="321"/>
      <c r="DN9" s="321"/>
      <c r="DO9" s="321"/>
      <c r="DP9" s="321"/>
      <c r="DQ9" s="321"/>
      <c r="DR9" s="321"/>
      <c r="DS9" s="321"/>
      <c r="DT9" s="321"/>
      <c r="DU9" s="321"/>
      <c r="DV9" s="321"/>
      <c r="DW9" s="321"/>
      <c r="DX9" s="321"/>
      <c r="DY9" s="321"/>
      <c r="DZ9" s="321"/>
      <c r="EA9" s="321"/>
      <c r="EB9" s="321"/>
      <c r="EC9" s="321"/>
      <c r="ED9" s="321"/>
      <c r="EE9" s="321"/>
      <c r="EF9" s="321"/>
      <c r="EG9" s="321"/>
      <c r="EH9" s="321"/>
      <c r="EI9" s="321"/>
      <c r="EJ9" s="321"/>
      <c r="EK9" s="321"/>
      <c r="EL9" s="321"/>
      <c r="EM9" s="321"/>
      <c r="EN9" s="321"/>
      <c r="EO9" s="321"/>
      <c r="EP9" s="321"/>
      <c r="EQ9" s="321"/>
      <c r="ER9" s="321"/>
      <c r="ES9" s="321"/>
      <c r="ET9" s="321"/>
      <c r="EU9" s="321"/>
      <c r="EV9" s="321"/>
      <c r="EW9" s="321"/>
      <c r="EX9" s="321"/>
      <c r="EY9" s="321"/>
      <c r="EZ9" s="321"/>
      <c r="FA9" s="321"/>
      <c r="FB9" s="321"/>
      <c r="FC9" s="321"/>
      <c r="FD9" s="321"/>
      <c r="FE9" s="321"/>
      <c r="FF9" s="321"/>
      <c r="FG9" s="321"/>
      <c r="FH9" s="321"/>
      <c r="FI9" s="321"/>
      <c r="FJ9" s="321"/>
      <c r="FK9" s="321"/>
      <c r="FL9" s="321"/>
      <c r="FM9" s="321"/>
      <c r="FN9" s="321"/>
      <c r="FO9" s="321"/>
      <c r="FP9" s="321"/>
      <c r="FQ9" s="321"/>
      <c r="FR9" s="321"/>
      <c r="FS9" s="321"/>
      <c r="FT9" s="321"/>
      <c r="FU9" s="321"/>
      <c r="FV9" s="321"/>
      <c r="FW9" s="321"/>
      <c r="FX9" s="321"/>
      <c r="FY9" s="321"/>
      <c r="FZ9" s="321"/>
      <c r="GA9" s="321"/>
      <c r="GB9" s="321"/>
      <c r="GC9" s="321"/>
      <c r="GD9" s="321"/>
      <c r="GE9" s="321"/>
      <c r="GF9" s="321"/>
      <c r="GG9" s="321"/>
      <c r="GH9" s="321"/>
      <c r="GI9" s="321"/>
      <c r="GJ9" s="321"/>
      <c r="GK9" s="321"/>
      <c r="GL9" s="321"/>
      <c r="GM9" s="321"/>
      <c r="GN9" s="321"/>
      <c r="GO9" s="321"/>
      <c r="GP9" s="321"/>
      <c r="GQ9" s="321"/>
      <c r="GR9" s="321"/>
      <c r="GS9" s="321"/>
      <c r="GT9" s="321"/>
      <c r="GU9" s="321"/>
      <c r="GV9" s="321"/>
      <c r="GW9" s="321"/>
      <c r="GX9" s="321"/>
      <c r="GY9" s="321"/>
      <c r="GZ9" s="321"/>
      <c r="HA9" s="321"/>
      <c r="HB9" s="321"/>
      <c r="HC9" s="321"/>
      <c r="HD9" s="321"/>
      <c r="HE9" s="321"/>
      <c r="HF9" s="321"/>
      <c r="HG9" s="321"/>
      <c r="HH9" s="321"/>
      <c r="HI9" s="321"/>
      <c r="HJ9" s="321"/>
      <c r="HK9" s="321"/>
      <c r="HL9" s="321"/>
      <c r="HM9" s="321"/>
      <c r="HN9" s="321"/>
      <c r="HO9" s="321"/>
      <c r="HP9" s="321"/>
      <c r="HQ9" s="321"/>
      <c r="HR9" s="321"/>
      <c r="HS9" s="321"/>
      <c r="HT9" s="321"/>
      <c r="HU9" s="321"/>
      <c r="HV9" s="321"/>
      <c r="HW9" s="321"/>
      <c r="HX9" s="321"/>
      <c r="HY9" s="321"/>
      <c r="HZ9" s="321"/>
      <c r="IA9" s="321"/>
      <c r="IB9" s="321"/>
      <c r="IC9" s="321"/>
      <c r="ID9" s="321"/>
      <c r="IE9" s="321"/>
      <c r="IF9" s="321"/>
      <c r="IG9" s="321"/>
      <c r="IH9" s="321"/>
      <c r="II9" s="321"/>
      <c r="IJ9" s="321"/>
      <c r="IK9" s="321"/>
      <c r="IL9" s="321"/>
      <c r="IM9" s="321"/>
      <c r="IN9" s="321"/>
      <c r="IO9" s="321"/>
      <c r="IP9" s="321"/>
      <c r="IQ9" s="321"/>
      <c r="IR9" s="321"/>
      <c r="IS9" s="321"/>
      <c r="IT9" s="321"/>
      <c r="IU9" s="321"/>
      <c r="IV9" s="321"/>
    </row>
    <row r="10" spans="1:256" ht="60" customHeight="1">
      <c r="A10" s="816"/>
      <c r="B10" s="817">
        <v>2</v>
      </c>
      <c r="C10" s="531" t="str">
        <f>UPPER(IF($A10="","",VLOOKUP($A10,#REF!,2)))</f>
        <v/>
      </c>
      <c r="D10" s="808" t="s">
        <v>523</v>
      </c>
      <c r="E10" s="808" t="s">
        <v>524</v>
      </c>
      <c r="F10" s="531" t="str">
        <f>UPPER(IF($A10="","",VLOOKUP($A10,#REF!,5)))</f>
        <v/>
      </c>
      <c r="G10" s="535"/>
      <c r="H10" s="534"/>
      <c r="I10" s="535"/>
      <c r="J10" s="535"/>
      <c r="K10" s="535"/>
      <c r="L10" s="536"/>
      <c r="M10" s="536"/>
      <c r="N10" s="1770"/>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1"/>
      <c r="CX10" s="321"/>
      <c r="CY10" s="321"/>
      <c r="CZ10" s="321"/>
      <c r="DA10" s="321"/>
      <c r="DB10" s="321"/>
      <c r="DC10" s="321"/>
      <c r="DD10" s="321"/>
      <c r="DE10" s="321"/>
      <c r="DF10" s="321"/>
      <c r="DG10" s="321"/>
      <c r="DH10" s="321"/>
      <c r="DI10" s="321"/>
      <c r="DJ10" s="321"/>
      <c r="DK10" s="321"/>
      <c r="DL10" s="321"/>
      <c r="DM10" s="321"/>
      <c r="DN10" s="321"/>
      <c r="DO10" s="321"/>
      <c r="DP10" s="321"/>
      <c r="DQ10" s="321"/>
      <c r="DR10" s="321"/>
      <c r="DS10" s="321"/>
      <c r="DT10" s="321"/>
      <c r="DU10" s="321"/>
      <c r="DV10" s="321"/>
      <c r="DW10" s="321"/>
      <c r="DX10" s="321"/>
      <c r="DY10" s="321"/>
      <c r="DZ10" s="321"/>
      <c r="EA10" s="321"/>
      <c r="EB10" s="321"/>
      <c r="EC10" s="321"/>
      <c r="ED10" s="321"/>
      <c r="EE10" s="321"/>
      <c r="EF10" s="321"/>
      <c r="EG10" s="321"/>
      <c r="EH10" s="321"/>
      <c r="EI10" s="321"/>
      <c r="EJ10" s="321"/>
      <c r="EK10" s="321"/>
      <c r="EL10" s="321"/>
      <c r="EM10" s="321"/>
      <c r="EN10" s="321"/>
      <c r="EO10" s="321"/>
      <c r="EP10" s="321"/>
      <c r="EQ10" s="321"/>
      <c r="ER10" s="321"/>
      <c r="ES10" s="321"/>
      <c r="ET10" s="321"/>
      <c r="EU10" s="321"/>
      <c r="EV10" s="321"/>
      <c r="EW10" s="321"/>
      <c r="EX10" s="321"/>
      <c r="EY10" s="321"/>
      <c r="EZ10" s="321"/>
      <c r="FA10" s="321"/>
      <c r="FB10" s="321"/>
      <c r="FC10" s="321"/>
      <c r="FD10" s="321"/>
      <c r="FE10" s="321"/>
      <c r="FF10" s="321"/>
      <c r="FG10" s="321"/>
      <c r="FH10" s="321"/>
      <c r="FI10" s="321"/>
      <c r="FJ10" s="321"/>
      <c r="FK10" s="321"/>
      <c r="FL10" s="321"/>
      <c r="FM10" s="321"/>
      <c r="FN10" s="321"/>
      <c r="FO10" s="321"/>
      <c r="FP10" s="321"/>
      <c r="FQ10" s="321"/>
      <c r="FR10" s="321"/>
      <c r="FS10" s="321"/>
      <c r="FT10" s="321"/>
      <c r="FU10" s="321"/>
      <c r="FV10" s="321"/>
      <c r="FW10" s="321"/>
      <c r="FX10" s="321"/>
      <c r="FY10" s="321"/>
      <c r="FZ10" s="321"/>
      <c r="GA10" s="321"/>
      <c r="GB10" s="321"/>
      <c r="GC10" s="321"/>
      <c r="GD10" s="321"/>
      <c r="GE10" s="321"/>
      <c r="GF10" s="321"/>
      <c r="GG10" s="321"/>
      <c r="GH10" s="321"/>
      <c r="GI10" s="321"/>
      <c r="GJ10" s="321"/>
      <c r="GK10" s="321"/>
      <c r="GL10" s="321"/>
      <c r="GM10" s="321"/>
      <c r="GN10" s="321"/>
      <c r="GO10" s="321"/>
      <c r="GP10" s="321"/>
      <c r="GQ10" s="321"/>
      <c r="GR10" s="321"/>
      <c r="GS10" s="321"/>
      <c r="GT10" s="321"/>
      <c r="GU10" s="321"/>
      <c r="GV10" s="321"/>
      <c r="GW10" s="321"/>
      <c r="GX10" s="321"/>
      <c r="GY10" s="321"/>
      <c r="GZ10" s="321"/>
      <c r="HA10" s="321"/>
      <c r="HB10" s="321"/>
      <c r="HC10" s="321"/>
      <c r="HD10" s="321"/>
      <c r="HE10" s="321"/>
      <c r="HF10" s="321"/>
      <c r="HG10" s="321"/>
      <c r="HH10" s="321"/>
      <c r="HI10" s="321"/>
      <c r="HJ10" s="321"/>
      <c r="HK10" s="321"/>
      <c r="HL10" s="321"/>
      <c r="HM10" s="321"/>
      <c r="HN10" s="321"/>
      <c r="HO10" s="321"/>
      <c r="HP10" s="321"/>
      <c r="HQ10" s="321"/>
      <c r="HR10" s="321"/>
      <c r="HS10" s="321"/>
      <c r="HT10" s="321"/>
      <c r="HU10" s="321"/>
      <c r="HV10" s="321"/>
      <c r="HW10" s="321"/>
      <c r="HX10" s="321"/>
      <c r="HY10" s="321"/>
      <c r="HZ10" s="321"/>
      <c r="IA10" s="321"/>
      <c r="IB10" s="321"/>
      <c r="IC10" s="321"/>
      <c r="ID10" s="321"/>
      <c r="IE10" s="321"/>
      <c r="IF10" s="321"/>
      <c r="IG10" s="321"/>
      <c r="IH10" s="321"/>
      <c r="II10" s="321"/>
      <c r="IJ10" s="321"/>
      <c r="IK10" s="321"/>
      <c r="IL10" s="321"/>
      <c r="IM10" s="321"/>
      <c r="IN10" s="321"/>
      <c r="IO10" s="321"/>
      <c r="IP10" s="321"/>
      <c r="IQ10" s="321"/>
      <c r="IR10" s="321"/>
      <c r="IS10" s="321"/>
      <c r="IT10" s="321"/>
      <c r="IU10" s="321"/>
      <c r="IV10" s="321"/>
    </row>
    <row r="11" spans="1:256" ht="60" customHeight="1">
      <c r="A11" s="816"/>
      <c r="B11" s="817">
        <v>3</v>
      </c>
      <c r="C11" s="531" t="str">
        <f>UPPER(IF($A11="","",VLOOKUP($A11,#REF!,2)))</f>
        <v/>
      </c>
      <c r="D11" s="808" t="s">
        <v>525</v>
      </c>
      <c r="E11" s="808" t="s">
        <v>526</v>
      </c>
      <c r="F11" s="531" t="str">
        <f>UPPER(IF($A11="","",VLOOKUP($A11,#REF!,5)))</f>
        <v/>
      </c>
      <c r="G11" s="535"/>
      <c r="H11" s="535"/>
      <c r="I11" s="534"/>
      <c r="J11" s="535"/>
      <c r="K11" s="535"/>
      <c r="L11" s="536"/>
      <c r="M11" s="536"/>
      <c r="N11" s="1770"/>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1"/>
      <c r="CP11" s="321"/>
      <c r="CQ11" s="321"/>
      <c r="CR11" s="321"/>
      <c r="CS11" s="321"/>
      <c r="CT11" s="321"/>
      <c r="CU11" s="321"/>
      <c r="CV11" s="321"/>
      <c r="CW11" s="321"/>
      <c r="CX11" s="321"/>
      <c r="CY11" s="321"/>
      <c r="CZ11" s="321"/>
      <c r="DA11" s="321"/>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1"/>
      <c r="EK11" s="321"/>
      <c r="EL11" s="321"/>
      <c r="EM11" s="321"/>
      <c r="EN11" s="321"/>
      <c r="EO11" s="321"/>
      <c r="EP11" s="321"/>
      <c r="EQ11" s="321"/>
      <c r="ER11" s="321"/>
      <c r="ES11" s="321"/>
      <c r="ET11" s="321"/>
      <c r="EU11" s="321"/>
      <c r="EV11" s="321"/>
      <c r="EW11" s="321"/>
      <c r="EX11" s="321"/>
      <c r="EY11" s="321"/>
      <c r="EZ11" s="321"/>
      <c r="FA11" s="321"/>
      <c r="FB11" s="321"/>
      <c r="FC11" s="321"/>
      <c r="FD11" s="321"/>
      <c r="FE11" s="321"/>
      <c r="FF11" s="321"/>
      <c r="FG11" s="321"/>
      <c r="FH11" s="321"/>
      <c r="FI11" s="321"/>
      <c r="FJ11" s="321"/>
      <c r="FK11" s="321"/>
      <c r="FL11" s="321"/>
      <c r="FM11" s="321"/>
      <c r="FN11" s="321"/>
      <c r="FO11" s="321"/>
      <c r="FP11" s="321"/>
      <c r="FQ11" s="321"/>
      <c r="FR11" s="321"/>
      <c r="FS11" s="321"/>
      <c r="FT11" s="321"/>
      <c r="FU11" s="321"/>
      <c r="FV11" s="321"/>
      <c r="FW11" s="321"/>
      <c r="FX11" s="321"/>
      <c r="FY11" s="321"/>
      <c r="FZ11" s="321"/>
      <c r="GA11" s="321"/>
      <c r="GB11" s="321"/>
      <c r="GC11" s="321"/>
      <c r="GD11" s="321"/>
      <c r="GE11" s="321"/>
      <c r="GF11" s="321"/>
      <c r="GG11" s="321"/>
      <c r="GH11" s="321"/>
      <c r="GI11" s="321"/>
      <c r="GJ11" s="321"/>
      <c r="GK11" s="321"/>
      <c r="GL11" s="321"/>
      <c r="GM11" s="321"/>
      <c r="GN11" s="321"/>
      <c r="GO11" s="321"/>
      <c r="GP11" s="321"/>
      <c r="GQ11" s="321"/>
      <c r="GR11" s="321"/>
      <c r="GS11" s="321"/>
      <c r="GT11" s="321"/>
      <c r="GU11" s="321"/>
      <c r="GV11" s="321"/>
      <c r="GW11" s="321"/>
      <c r="GX11" s="321"/>
      <c r="GY11" s="321"/>
      <c r="GZ11" s="321"/>
      <c r="HA11" s="321"/>
      <c r="HB11" s="321"/>
      <c r="HC11" s="321"/>
      <c r="HD11" s="321"/>
      <c r="HE11" s="321"/>
      <c r="HF11" s="321"/>
      <c r="HG11" s="321"/>
      <c r="HH11" s="321"/>
      <c r="HI11" s="321"/>
      <c r="HJ11" s="321"/>
      <c r="HK11" s="321"/>
      <c r="HL11" s="321"/>
      <c r="HM11" s="321"/>
      <c r="HN11" s="321"/>
      <c r="HO11" s="321"/>
      <c r="HP11" s="321"/>
      <c r="HQ11" s="321"/>
      <c r="HR11" s="321"/>
      <c r="HS11" s="321"/>
      <c r="HT11" s="321"/>
      <c r="HU11" s="321"/>
      <c r="HV11" s="321"/>
      <c r="HW11" s="321"/>
      <c r="HX11" s="321"/>
      <c r="HY11" s="321"/>
      <c r="HZ11" s="321"/>
      <c r="IA11" s="321"/>
      <c r="IB11" s="321"/>
      <c r="IC11" s="321"/>
      <c r="ID11" s="321"/>
      <c r="IE11" s="321"/>
      <c r="IF11" s="321"/>
      <c r="IG11" s="321"/>
      <c r="IH11" s="321"/>
      <c r="II11" s="321"/>
      <c r="IJ11" s="321"/>
      <c r="IK11" s="321"/>
      <c r="IL11" s="321"/>
      <c r="IM11" s="321"/>
      <c r="IN11" s="321"/>
      <c r="IO11" s="321"/>
      <c r="IP11" s="321"/>
      <c r="IQ11" s="321"/>
      <c r="IR11" s="321"/>
      <c r="IS11" s="321"/>
      <c r="IT11" s="321"/>
      <c r="IU11" s="321"/>
      <c r="IV11" s="321"/>
    </row>
    <row r="12" spans="1:256" ht="60" customHeight="1">
      <c r="A12" s="816"/>
      <c r="B12" s="817">
        <v>4</v>
      </c>
      <c r="C12" s="531" t="str">
        <f>UPPER(IF($A12="","",VLOOKUP($A12,#REF!,2)))</f>
        <v/>
      </c>
      <c r="D12" s="808" t="s">
        <v>535</v>
      </c>
      <c r="E12" s="808" t="s">
        <v>536</v>
      </c>
      <c r="F12" s="531" t="str">
        <f>UPPER(IF($A12="","",VLOOKUP($A12,#REF!,5)))</f>
        <v/>
      </c>
      <c r="G12" s="535"/>
      <c r="H12" s="535"/>
      <c r="I12" s="535"/>
      <c r="J12" s="534"/>
      <c r="K12" s="535"/>
      <c r="L12" s="536"/>
      <c r="M12" s="536"/>
      <c r="N12" s="1770"/>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321"/>
      <c r="BR12" s="321"/>
      <c r="BS12" s="321"/>
      <c r="BT12" s="321"/>
      <c r="BU12" s="321"/>
      <c r="BV12" s="321"/>
      <c r="BW12" s="321"/>
      <c r="BX12" s="321"/>
      <c r="BY12" s="321"/>
      <c r="BZ12" s="321"/>
      <c r="CA12" s="321"/>
      <c r="CB12" s="321"/>
      <c r="CC12" s="321"/>
      <c r="CD12" s="321"/>
      <c r="CE12" s="321"/>
      <c r="CF12" s="321"/>
      <c r="CG12" s="321"/>
      <c r="CH12" s="321"/>
      <c r="CI12" s="321"/>
      <c r="CJ12" s="321"/>
      <c r="CK12" s="321"/>
      <c r="CL12" s="321"/>
      <c r="CM12" s="321"/>
      <c r="CN12" s="321"/>
      <c r="CO12" s="321"/>
      <c r="CP12" s="321"/>
      <c r="CQ12" s="321"/>
      <c r="CR12" s="321"/>
      <c r="CS12" s="321"/>
      <c r="CT12" s="321"/>
      <c r="CU12" s="321"/>
      <c r="CV12" s="321"/>
      <c r="CW12" s="321"/>
      <c r="CX12" s="321"/>
      <c r="CY12" s="321"/>
      <c r="CZ12" s="321"/>
      <c r="DA12" s="321"/>
      <c r="DB12" s="321"/>
      <c r="DC12" s="321"/>
      <c r="DD12" s="321"/>
      <c r="DE12" s="321"/>
      <c r="DF12" s="321"/>
      <c r="DG12" s="321"/>
      <c r="DH12" s="321"/>
      <c r="DI12" s="321"/>
      <c r="DJ12" s="321"/>
      <c r="DK12" s="321"/>
      <c r="DL12" s="321"/>
      <c r="DM12" s="321"/>
      <c r="DN12" s="321"/>
      <c r="DO12" s="321"/>
      <c r="DP12" s="321"/>
      <c r="DQ12" s="321"/>
      <c r="DR12" s="321"/>
      <c r="DS12" s="321"/>
      <c r="DT12" s="321"/>
      <c r="DU12" s="321"/>
      <c r="DV12" s="321"/>
      <c r="DW12" s="321"/>
      <c r="DX12" s="321"/>
      <c r="DY12" s="321"/>
      <c r="DZ12" s="321"/>
      <c r="EA12" s="321"/>
      <c r="EB12" s="321"/>
      <c r="EC12" s="321"/>
      <c r="ED12" s="321"/>
      <c r="EE12" s="321"/>
      <c r="EF12" s="321"/>
      <c r="EG12" s="321"/>
      <c r="EH12" s="321"/>
      <c r="EI12" s="321"/>
      <c r="EJ12" s="321"/>
      <c r="EK12" s="321"/>
      <c r="EL12" s="321"/>
      <c r="EM12" s="321"/>
      <c r="EN12" s="321"/>
      <c r="EO12" s="321"/>
      <c r="EP12" s="321"/>
      <c r="EQ12" s="321"/>
      <c r="ER12" s="321"/>
      <c r="ES12" s="321"/>
      <c r="ET12" s="321"/>
      <c r="EU12" s="321"/>
      <c r="EV12" s="321"/>
      <c r="EW12" s="321"/>
      <c r="EX12" s="321"/>
      <c r="EY12" s="321"/>
      <c r="EZ12" s="321"/>
      <c r="FA12" s="321"/>
      <c r="FB12" s="321"/>
      <c r="FC12" s="321"/>
      <c r="FD12" s="321"/>
      <c r="FE12" s="321"/>
      <c r="FF12" s="321"/>
      <c r="FG12" s="321"/>
      <c r="FH12" s="321"/>
      <c r="FI12" s="321"/>
      <c r="FJ12" s="321"/>
      <c r="FK12" s="321"/>
      <c r="FL12" s="321"/>
      <c r="FM12" s="321"/>
      <c r="FN12" s="321"/>
      <c r="FO12" s="321"/>
      <c r="FP12" s="321"/>
      <c r="FQ12" s="321"/>
      <c r="FR12" s="321"/>
      <c r="FS12" s="321"/>
      <c r="FT12" s="321"/>
      <c r="FU12" s="321"/>
      <c r="FV12" s="321"/>
      <c r="FW12" s="321"/>
      <c r="FX12" s="321"/>
      <c r="FY12" s="321"/>
      <c r="FZ12" s="321"/>
      <c r="GA12" s="321"/>
      <c r="GB12" s="321"/>
      <c r="GC12" s="321"/>
      <c r="GD12" s="321"/>
      <c r="GE12" s="321"/>
      <c r="GF12" s="321"/>
      <c r="GG12" s="321"/>
      <c r="GH12" s="321"/>
      <c r="GI12" s="321"/>
      <c r="GJ12" s="321"/>
      <c r="GK12" s="321"/>
      <c r="GL12" s="321"/>
      <c r="GM12" s="321"/>
      <c r="GN12" s="321"/>
      <c r="GO12" s="321"/>
      <c r="GP12" s="321"/>
      <c r="GQ12" s="321"/>
      <c r="GR12" s="321"/>
      <c r="GS12" s="321"/>
      <c r="GT12" s="321"/>
      <c r="GU12" s="321"/>
      <c r="GV12" s="321"/>
      <c r="GW12" s="321"/>
      <c r="GX12" s="321"/>
      <c r="GY12" s="321"/>
      <c r="GZ12" s="321"/>
      <c r="HA12" s="321"/>
      <c r="HB12" s="321"/>
      <c r="HC12" s="321"/>
      <c r="HD12" s="321"/>
      <c r="HE12" s="321"/>
      <c r="HF12" s="321"/>
      <c r="HG12" s="321"/>
      <c r="HH12" s="321"/>
      <c r="HI12" s="321"/>
      <c r="HJ12" s="321"/>
      <c r="HK12" s="321"/>
      <c r="HL12" s="321"/>
      <c r="HM12" s="321"/>
      <c r="HN12" s="321"/>
      <c r="HO12" s="321"/>
      <c r="HP12" s="321"/>
      <c r="HQ12" s="321"/>
      <c r="HR12" s="321"/>
      <c r="HS12" s="321"/>
      <c r="HT12" s="321"/>
      <c r="HU12" s="321"/>
      <c r="HV12" s="321"/>
      <c r="HW12" s="321"/>
      <c r="HX12" s="321"/>
      <c r="HY12" s="321"/>
      <c r="HZ12" s="321"/>
      <c r="IA12" s="321"/>
      <c r="IB12" s="321"/>
      <c r="IC12" s="321"/>
      <c r="ID12" s="321"/>
      <c r="IE12" s="321"/>
      <c r="IF12" s="321"/>
      <c r="IG12" s="321"/>
      <c r="IH12" s="321"/>
      <c r="II12" s="321"/>
      <c r="IJ12" s="321"/>
      <c r="IK12" s="321"/>
      <c r="IL12" s="321"/>
      <c r="IM12" s="321"/>
      <c r="IN12" s="321"/>
      <c r="IO12" s="321"/>
      <c r="IP12" s="321"/>
      <c r="IQ12" s="321"/>
      <c r="IR12" s="321"/>
      <c r="IS12" s="321"/>
      <c r="IT12" s="321"/>
      <c r="IU12" s="321"/>
      <c r="IV12" s="321"/>
    </row>
    <row r="13" spans="1:256" ht="60" customHeight="1">
      <c r="A13" s="816"/>
      <c r="B13" s="817">
        <v>5</v>
      </c>
      <c r="C13" s="531" t="str">
        <f>UPPER(IF($A13="","",VLOOKUP($A13,#REF!,2)))</f>
        <v/>
      </c>
      <c r="D13" s="808" t="str">
        <f>UPPER(IF($A13="","",VLOOKUP($A13,#REF!,3)))</f>
        <v/>
      </c>
      <c r="E13" s="808" t="str">
        <f>PROPER(IF($A13="","",VLOOKUP($A13,#REF!,4)))</f>
        <v/>
      </c>
      <c r="F13" s="531" t="str">
        <f>UPPER(IF($A13="","",VLOOKUP($A13,#REF!,5)))</f>
        <v/>
      </c>
      <c r="G13" s="535"/>
      <c r="H13" s="535"/>
      <c r="I13" s="535"/>
      <c r="J13" s="535"/>
      <c r="K13" s="534"/>
      <c r="L13" s="536"/>
      <c r="M13" s="536"/>
      <c r="N13" s="1770"/>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1"/>
      <c r="BS13" s="321"/>
      <c r="BT13" s="321"/>
      <c r="BU13" s="321"/>
      <c r="BV13" s="321"/>
      <c r="BW13" s="321"/>
      <c r="BX13" s="321"/>
      <c r="BY13" s="321"/>
      <c r="BZ13" s="321"/>
      <c r="CA13" s="321"/>
      <c r="CB13" s="321"/>
      <c r="CC13" s="321"/>
      <c r="CD13" s="321"/>
      <c r="CE13" s="321"/>
      <c r="CF13" s="321"/>
      <c r="CG13" s="321"/>
      <c r="CH13" s="321"/>
      <c r="CI13" s="321"/>
      <c r="CJ13" s="321"/>
      <c r="CK13" s="321"/>
      <c r="CL13" s="321"/>
      <c r="CM13" s="321"/>
      <c r="CN13" s="321"/>
      <c r="CO13" s="321"/>
      <c r="CP13" s="321"/>
      <c r="CQ13" s="321"/>
      <c r="CR13" s="321"/>
      <c r="CS13" s="321"/>
      <c r="CT13" s="321"/>
      <c r="CU13" s="321"/>
      <c r="CV13" s="321"/>
      <c r="CW13" s="321"/>
      <c r="CX13" s="321"/>
      <c r="CY13" s="321"/>
      <c r="CZ13" s="321"/>
      <c r="DA13" s="321"/>
      <c r="DB13" s="321"/>
      <c r="DC13" s="321"/>
      <c r="DD13" s="321"/>
      <c r="DE13" s="321"/>
      <c r="DF13" s="321"/>
      <c r="DG13" s="321"/>
      <c r="DH13" s="321"/>
      <c r="DI13" s="321"/>
      <c r="DJ13" s="321"/>
      <c r="DK13" s="321"/>
      <c r="DL13" s="321"/>
      <c r="DM13" s="321"/>
      <c r="DN13" s="321"/>
      <c r="DO13" s="321"/>
      <c r="DP13" s="321"/>
      <c r="DQ13" s="321"/>
      <c r="DR13" s="321"/>
      <c r="DS13" s="321"/>
      <c r="DT13" s="321"/>
      <c r="DU13" s="321"/>
      <c r="DV13" s="321"/>
      <c r="DW13" s="321"/>
      <c r="DX13" s="321"/>
      <c r="DY13" s="321"/>
      <c r="DZ13" s="321"/>
      <c r="EA13" s="321"/>
      <c r="EB13" s="321"/>
      <c r="EC13" s="321"/>
      <c r="ED13" s="321"/>
      <c r="EE13" s="321"/>
      <c r="EF13" s="321"/>
      <c r="EG13" s="321"/>
      <c r="EH13" s="321"/>
      <c r="EI13" s="321"/>
      <c r="EJ13" s="321"/>
      <c r="EK13" s="321"/>
      <c r="EL13" s="321"/>
      <c r="EM13" s="321"/>
      <c r="EN13" s="321"/>
      <c r="EO13" s="321"/>
      <c r="EP13" s="321"/>
      <c r="EQ13" s="321"/>
      <c r="ER13" s="321"/>
      <c r="ES13" s="321"/>
      <c r="ET13" s="321"/>
      <c r="EU13" s="321"/>
      <c r="EV13" s="321"/>
      <c r="EW13" s="321"/>
      <c r="EX13" s="321"/>
      <c r="EY13" s="321"/>
      <c r="EZ13" s="321"/>
      <c r="FA13" s="321"/>
      <c r="FB13" s="321"/>
      <c r="FC13" s="321"/>
      <c r="FD13" s="321"/>
      <c r="FE13" s="321"/>
      <c r="FF13" s="321"/>
      <c r="FG13" s="321"/>
      <c r="FH13" s="321"/>
      <c r="FI13" s="321"/>
      <c r="FJ13" s="321"/>
      <c r="FK13" s="321"/>
      <c r="FL13" s="321"/>
      <c r="FM13" s="321"/>
      <c r="FN13" s="321"/>
      <c r="FO13" s="321"/>
      <c r="FP13" s="321"/>
      <c r="FQ13" s="321"/>
      <c r="FR13" s="321"/>
      <c r="FS13" s="321"/>
      <c r="FT13" s="321"/>
      <c r="FU13" s="321"/>
      <c r="FV13" s="321"/>
      <c r="FW13" s="321"/>
      <c r="FX13" s="321"/>
      <c r="FY13" s="321"/>
      <c r="FZ13" s="321"/>
      <c r="GA13" s="321"/>
      <c r="GB13" s="321"/>
      <c r="GC13" s="321"/>
      <c r="GD13" s="321"/>
      <c r="GE13" s="321"/>
      <c r="GF13" s="321"/>
      <c r="GG13" s="321"/>
      <c r="GH13" s="321"/>
      <c r="GI13" s="321"/>
      <c r="GJ13" s="321"/>
      <c r="GK13" s="321"/>
      <c r="GL13" s="321"/>
      <c r="GM13" s="321"/>
      <c r="GN13" s="321"/>
      <c r="GO13" s="321"/>
      <c r="GP13" s="321"/>
      <c r="GQ13" s="321"/>
      <c r="GR13" s="321"/>
      <c r="GS13" s="321"/>
      <c r="GT13" s="321"/>
      <c r="GU13" s="321"/>
      <c r="GV13" s="321"/>
      <c r="GW13" s="321"/>
      <c r="GX13" s="321"/>
      <c r="GY13" s="321"/>
      <c r="GZ13" s="321"/>
      <c r="HA13" s="321"/>
      <c r="HB13" s="321"/>
      <c r="HC13" s="321"/>
      <c r="HD13" s="321"/>
      <c r="HE13" s="321"/>
      <c r="HF13" s="321"/>
      <c r="HG13" s="321"/>
      <c r="HH13" s="321"/>
      <c r="HI13" s="321"/>
      <c r="HJ13" s="321"/>
      <c r="HK13" s="321"/>
      <c r="HL13" s="321"/>
      <c r="HM13" s="321"/>
      <c r="HN13" s="321"/>
      <c r="HO13" s="321"/>
      <c r="HP13" s="321"/>
      <c r="HQ13" s="321"/>
      <c r="HR13" s="321"/>
      <c r="HS13" s="321"/>
      <c r="HT13" s="321"/>
      <c r="HU13" s="321"/>
      <c r="HV13" s="321"/>
      <c r="HW13" s="321"/>
      <c r="HX13" s="321"/>
      <c r="HY13" s="321"/>
      <c r="HZ13" s="321"/>
      <c r="IA13" s="321"/>
      <c r="IB13" s="321"/>
      <c r="IC13" s="321"/>
      <c r="ID13" s="321"/>
      <c r="IE13" s="321"/>
      <c r="IF13" s="321"/>
      <c r="IG13" s="321"/>
      <c r="IH13" s="321"/>
      <c r="II13" s="321"/>
      <c r="IJ13" s="321"/>
      <c r="IK13" s="321"/>
      <c r="IL13" s="321"/>
      <c r="IM13" s="321"/>
      <c r="IN13" s="321"/>
      <c r="IO13" s="321"/>
      <c r="IP13" s="321"/>
      <c r="IQ13" s="321"/>
      <c r="IR13" s="321"/>
      <c r="IS13" s="321"/>
      <c r="IT13" s="321"/>
      <c r="IU13" s="321"/>
      <c r="IV13" s="321"/>
    </row>
    <row r="14" spans="1:256" ht="80.099999999999994" customHeight="1">
      <c r="A14" s="804"/>
      <c r="B14" s="804"/>
      <c r="C14" s="323"/>
      <c r="D14" s="806"/>
      <c r="E14" s="814"/>
      <c r="F14" s="523"/>
      <c r="G14" s="1778"/>
      <c r="H14" s="1778"/>
      <c r="I14" s="1778"/>
      <c r="J14" s="1778"/>
      <c r="K14" s="1778"/>
      <c r="L14" s="1778"/>
      <c r="M14" s="1778"/>
      <c r="N14" s="1770"/>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1"/>
      <c r="BP14" s="321"/>
      <c r="BQ14" s="321"/>
      <c r="BR14" s="321"/>
      <c r="BS14" s="321"/>
      <c r="BT14" s="321"/>
      <c r="BU14" s="321"/>
      <c r="BV14" s="321"/>
      <c r="BW14" s="321"/>
      <c r="BX14" s="321"/>
      <c r="BY14" s="321"/>
      <c r="BZ14" s="321"/>
      <c r="CA14" s="321"/>
      <c r="CB14" s="321"/>
      <c r="CC14" s="321"/>
      <c r="CD14" s="321"/>
      <c r="CE14" s="321"/>
      <c r="CF14" s="321"/>
      <c r="CG14" s="321"/>
      <c r="CH14" s="321"/>
      <c r="CI14" s="321"/>
      <c r="CJ14" s="321"/>
      <c r="CK14" s="321"/>
      <c r="CL14" s="321"/>
      <c r="CM14" s="321"/>
      <c r="CN14" s="321"/>
      <c r="CO14" s="321"/>
      <c r="CP14" s="321"/>
      <c r="CQ14" s="321"/>
      <c r="CR14" s="321"/>
      <c r="CS14" s="321"/>
      <c r="CT14" s="321"/>
      <c r="CU14" s="321"/>
      <c r="CV14" s="321"/>
      <c r="CW14" s="321"/>
      <c r="CX14" s="321"/>
      <c r="CY14" s="321"/>
      <c r="CZ14" s="321"/>
      <c r="DA14" s="321"/>
      <c r="DB14" s="321"/>
      <c r="DC14" s="321"/>
      <c r="DD14" s="321"/>
      <c r="DE14" s="321"/>
      <c r="DF14" s="321"/>
      <c r="DG14" s="321"/>
      <c r="DH14" s="321"/>
      <c r="DI14" s="321"/>
      <c r="DJ14" s="321"/>
      <c r="DK14" s="321"/>
      <c r="DL14" s="321"/>
      <c r="DM14" s="321"/>
      <c r="DN14" s="321"/>
      <c r="DO14" s="321"/>
      <c r="DP14" s="321"/>
      <c r="DQ14" s="321"/>
      <c r="DR14" s="321"/>
      <c r="DS14" s="321"/>
      <c r="DT14" s="321"/>
      <c r="DU14" s="321"/>
      <c r="DV14" s="321"/>
      <c r="DW14" s="321"/>
      <c r="DX14" s="321"/>
      <c r="DY14" s="321"/>
      <c r="DZ14" s="321"/>
      <c r="EA14" s="321"/>
      <c r="EB14" s="321"/>
      <c r="EC14" s="321"/>
      <c r="ED14" s="321"/>
      <c r="EE14" s="321"/>
      <c r="EF14" s="321"/>
      <c r="EG14" s="321"/>
      <c r="EH14" s="321"/>
      <c r="EI14" s="321"/>
      <c r="EJ14" s="321"/>
      <c r="EK14" s="321"/>
      <c r="EL14" s="321"/>
      <c r="EM14" s="321"/>
      <c r="EN14" s="321"/>
      <c r="EO14" s="321"/>
      <c r="EP14" s="321"/>
      <c r="EQ14" s="321"/>
      <c r="ER14" s="321"/>
      <c r="ES14" s="321"/>
      <c r="ET14" s="321"/>
      <c r="EU14" s="321"/>
      <c r="EV14" s="321"/>
      <c r="EW14" s="321"/>
      <c r="EX14" s="321"/>
      <c r="EY14" s="321"/>
      <c r="EZ14" s="321"/>
      <c r="FA14" s="321"/>
      <c r="FB14" s="321"/>
      <c r="FC14" s="321"/>
      <c r="FD14" s="321"/>
      <c r="FE14" s="321"/>
      <c r="FF14" s="321"/>
      <c r="FG14" s="321"/>
      <c r="FH14" s="321"/>
      <c r="FI14" s="321"/>
      <c r="FJ14" s="321"/>
      <c r="FK14" s="321"/>
      <c r="FL14" s="321"/>
      <c r="FM14" s="321"/>
      <c r="FN14" s="321"/>
      <c r="FO14" s="321"/>
      <c r="FP14" s="321"/>
      <c r="FQ14" s="321"/>
      <c r="FR14" s="321"/>
      <c r="FS14" s="321"/>
      <c r="FT14" s="321"/>
      <c r="FU14" s="321"/>
      <c r="FV14" s="321"/>
      <c r="FW14" s="321"/>
      <c r="FX14" s="321"/>
      <c r="FY14" s="321"/>
      <c r="FZ14" s="321"/>
      <c r="GA14" s="321"/>
      <c r="GB14" s="321"/>
      <c r="GC14" s="321"/>
      <c r="GD14" s="321"/>
      <c r="GE14" s="321"/>
      <c r="GF14" s="321"/>
      <c r="GG14" s="321"/>
      <c r="GH14" s="321"/>
      <c r="GI14" s="321"/>
      <c r="GJ14" s="321"/>
      <c r="GK14" s="321"/>
      <c r="GL14" s="321"/>
      <c r="GM14" s="321"/>
      <c r="GN14" s="321"/>
      <c r="GO14" s="321"/>
      <c r="GP14" s="321"/>
      <c r="GQ14" s="321"/>
      <c r="GR14" s="321"/>
      <c r="GS14" s="321"/>
      <c r="GT14" s="321"/>
      <c r="GU14" s="321"/>
      <c r="GV14" s="321"/>
      <c r="GW14" s="321"/>
      <c r="GX14" s="321"/>
      <c r="GY14" s="321"/>
      <c r="GZ14" s="321"/>
      <c r="HA14" s="321"/>
      <c r="HB14" s="321"/>
      <c r="HC14" s="321"/>
      <c r="HD14" s="321"/>
      <c r="HE14" s="321"/>
      <c r="HF14" s="321"/>
      <c r="HG14" s="321"/>
      <c r="HH14" s="321"/>
      <c r="HI14" s="321"/>
      <c r="HJ14" s="321"/>
      <c r="HK14" s="321"/>
      <c r="HL14" s="321"/>
      <c r="HM14" s="321"/>
      <c r="HN14" s="321"/>
      <c r="HO14" s="321"/>
      <c r="HP14" s="321"/>
      <c r="HQ14" s="321"/>
      <c r="HR14" s="321"/>
      <c r="HS14" s="321"/>
      <c r="HT14" s="321"/>
      <c r="HU14" s="321"/>
      <c r="HV14" s="321"/>
      <c r="HW14" s="321"/>
      <c r="HX14" s="321"/>
      <c r="HY14" s="321"/>
      <c r="HZ14" s="321"/>
      <c r="IA14" s="321"/>
      <c r="IB14" s="321"/>
      <c r="IC14" s="321"/>
      <c r="ID14" s="321"/>
      <c r="IE14" s="321"/>
      <c r="IF14" s="321"/>
      <c r="IG14" s="321"/>
      <c r="IH14" s="321"/>
      <c r="II14" s="321"/>
      <c r="IJ14" s="321"/>
      <c r="IK14" s="321"/>
      <c r="IL14" s="321"/>
      <c r="IM14" s="321"/>
      <c r="IN14" s="321"/>
      <c r="IO14" s="321"/>
      <c r="IP14" s="321"/>
      <c r="IQ14" s="321"/>
      <c r="IR14" s="321"/>
      <c r="IS14" s="321"/>
      <c r="IT14" s="321"/>
      <c r="IU14" s="321"/>
      <c r="IV14" s="321"/>
    </row>
    <row r="15" spans="1:256" ht="39.75" customHeight="1">
      <c r="A15" s="804"/>
      <c r="B15" s="804"/>
      <c r="C15" s="323" t="s">
        <v>495</v>
      </c>
      <c r="D15" s="538" t="s">
        <v>520</v>
      </c>
      <c r="E15" s="809"/>
      <c r="F15" s="1772" t="s">
        <v>76</v>
      </c>
      <c r="G15" s="1771" t="s">
        <v>3</v>
      </c>
      <c r="H15" s="1771" t="s">
        <v>4</v>
      </c>
      <c r="I15" s="1771" t="s">
        <v>5</v>
      </c>
      <c r="J15" s="1771" t="s">
        <v>6</v>
      </c>
      <c r="K15" s="1771">
        <v>5</v>
      </c>
      <c r="L15" s="1768" t="s">
        <v>184</v>
      </c>
      <c r="M15" s="1768" t="s">
        <v>185</v>
      </c>
      <c r="N15" s="1770"/>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321"/>
      <c r="CR15" s="321"/>
      <c r="CS15" s="321"/>
      <c r="CT15" s="321"/>
      <c r="CU15" s="321"/>
      <c r="CV15" s="321"/>
      <c r="CW15" s="321"/>
      <c r="CX15" s="321"/>
      <c r="CY15" s="321"/>
      <c r="CZ15" s="321"/>
      <c r="DA15" s="321"/>
      <c r="DB15" s="321"/>
      <c r="DC15" s="321"/>
      <c r="DD15" s="321"/>
      <c r="DE15" s="321"/>
      <c r="DF15" s="321"/>
      <c r="DG15" s="321"/>
      <c r="DH15" s="321"/>
      <c r="DI15" s="321"/>
      <c r="DJ15" s="321"/>
      <c r="DK15" s="321"/>
      <c r="DL15" s="321"/>
      <c r="DM15" s="321"/>
      <c r="DN15" s="321"/>
      <c r="DO15" s="321"/>
      <c r="DP15" s="321"/>
      <c r="DQ15" s="321"/>
      <c r="DR15" s="321"/>
      <c r="DS15" s="321"/>
      <c r="DT15" s="321"/>
      <c r="DU15" s="321"/>
      <c r="DV15" s="321"/>
      <c r="DW15" s="321"/>
      <c r="DX15" s="321"/>
      <c r="DY15" s="321"/>
      <c r="DZ15" s="321"/>
      <c r="EA15" s="321"/>
      <c r="EB15" s="321"/>
      <c r="EC15" s="321"/>
      <c r="ED15" s="321"/>
      <c r="EE15" s="321"/>
      <c r="EF15" s="321"/>
      <c r="EG15" s="321"/>
      <c r="EH15" s="321"/>
      <c r="EI15" s="321"/>
      <c r="EJ15" s="321"/>
      <c r="EK15" s="321"/>
      <c r="EL15" s="321"/>
      <c r="EM15" s="321"/>
      <c r="EN15" s="321"/>
      <c r="EO15" s="321"/>
      <c r="EP15" s="321"/>
      <c r="EQ15" s="321"/>
      <c r="ER15" s="321"/>
      <c r="ES15" s="321"/>
      <c r="ET15" s="321"/>
      <c r="EU15" s="321"/>
      <c r="EV15" s="321"/>
      <c r="EW15" s="321"/>
      <c r="EX15" s="321"/>
      <c r="EY15" s="321"/>
      <c r="EZ15" s="321"/>
      <c r="FA15" s="321"/>
      <c r="FB15" s="321"/>
      <c r="FC15" s="321"/>
      <c r="FD15" s="321"/>
      <c r="FE15" s="321"/>
      <c r="FF15" s="321"/>
      <c r="FG15" s="321"/>
      <c r="FH15" s="321"/>
      <c r="FI15" s="321"/>
      <c r="FJ15" s="321"/>
      <c r="FK15" s="321"/>
      <c r="FL15" s="321"/>
      <c r="FM15" s="321"/>
      <c r="FN15" s="321"/>
      <c r="FO15" s="321"/>
      <c r="FP15" s="321"/>
      <c r="FQ15" s="321"/>
      <c r="FR15" s="321"/>
      <c r="FS15" s="321"/>
      <c r="FT15" s="321"/>
      <c r="FU15" s="321"/>
      <c r="FV15" s="321"/>
      <c r="FW15" s="321"/>
      <c r="FX15" s="321"/>
      <c r="FY15" s="321"/>
      <c r="FZ15" s="321"/>
      <c r="GA15" s="321"/>
      <c r="GB15" s="321"/>
      <c r="GC15" s="321"/>
      <c r="GD15" s="321"/>
      <c r="GE15" s="321"/>
      <c r="GF15" s="321"/>
      <c r="GG15" s="321"/>
      <c r="GH15" s="321"/>
      <c r="GI15" s="321"/>
      <c r="GJ15" s="321"/>
      <c r="GK15" s="321"/>
      <c r="GL15" s="321"/>
      <c r="GM15" s="321"/>
      <c r="GN15" s="321"/>
      <c r="GO15" s="321"/>
      <c r="GP15" s="321"/>
      <c r="GQ15" s="321"/>
      <c r="GR15" s="321"/>
      <c r="GS15" s="321"/>
      <c r="GT15" s="321"/>
      <c r="GU15" s="321"/>
      <c r="GV15" s="321"/>
      <c r="GW15" s="321"/>
      <c r="GX15" s="321"/>
      <c r="GY15" s="321"/>
      <c r="GZ15" s="321"/>
      <c r="HA15" s="321"/>
      <c r="HB15" s="321"/>
      <c r="HC15" s="321"/>
      <c r="HD15" s="321"/>
      <c r="HE15" s="321"/>
      <c r="HF15" s="321"/>
      <c r="HG15" s="321"/>
      <c r="HH15" s="321"/>
      <c r="HI15" s="321"/>
      <c r="HJ15" s="321"/>
      <c r="HK15" s="321"/>
      <c r="HL15" s="321"/>
      <c r="HM15" s="321"/>
      <c r="HN15" s="321"/>
      <c r="HO15" s="321"/>
      <c r="HP15" s="321"/>
      <c r="HQ15" s="321"/>
      <c r="HR15" s="321"/>
      <c r="HS15" s="321"/>
      <c r="HT15" s="321"/>
      <c r="HU15" s="321"/>
      <c r="HV15" s="321"/>
      <c r="HW15" s="321"/>
      <c r="HX15" s="321"/>
      <c r="HY15" s="321"/>
      <c r="HZ15" s="321"/>
      <c r="IA15" s="321"/>
      <c r="IB15" s="321"/>
      <c r="IC15" s="321"/>
      <c r="ID15" s="321"/>
      <c r="IE15" s="321"/>
      <c r="IF15" s="321"/>
      <c r="IG15" s="321"/>
      <c r="IH15" s="321"/>
      <c r="II15" s="321"/>
      <c r="IJ15" s="321"/>
      <c r="IK15" s="321"/>
      <c r="IL15" s="321"/>
      <c r="IM15" s="321"/>
      <c r="IN15" s="321"/>
      <c r="IO15" s="321"/>
      <c r="IP15" s="321"/>
      <c r="IQ15" s="321"/>
      <c r="IR15" s="321"/>
      <c r="IS15" s="321"/>
      <c r="IT15" s="321"/>
      <c r="IU15" s="321"/>
      <c r="IV15" s="321"/>
    </row>
    <row r="16" spans="1:256" ht="39.75" customHeight="1">
      <c r="A16" s="804"/>
      <c r="B16" s="804"/>
      <c r="C16" s="326" t="s">
        <v>126</v>
      </c>
      <c r="D16" s="809" t="s">
        <v>71</v>
      </c>
      <c r="E16" s="807" t="s">
        <v>72</v>
      </c>
      <c r="F16" s="1772"/>
      <c r="G16" s="1772"/>
      <c r="H16" s="1772"/>
      <c r="I16" s="1772"/>
      <c r="J16" s="1772"/>
      <c r="K16" s="1772"/>
      <c r="L16" s="1769"/>
      <c r="M16" s="1769"/>
      <c r="N16" s="1770"/>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321"/>
      <c r="BX16" s="321"/>
      <c r="BY16" s="321"/>
      <c r="BZ16" s="321"/>
      <c r="CA16" s="321"/>
      <c r="CB16" s="321"/>
      <c r="CC16" s="321"/>
      <c r="CD16" s="321"/>
      <c r="CE16" s="321"/>
      <c r="CF16" s="321"/>
      <c r="CG16" s="321"/>
      <c r="CH16" s="321"/>
      <c r="CI16" s="321"/>
      <c r="CJ16" s="321"/>
      <c r="CK16" s="321"/>
      <c r="CL16" s="321"/>
      <c r="CM16" s="321"/>
      <c r="CN16" s="321"/>
      <c r="CO16" s="321"/>
      <c r="CP16" s="321"/>
      <c r="CQ16" s="321"/>
      <c r="CR16" s="321"/>
      <c r="CS16" s="321"/>
      <c r="CT16" s="321"/>
      <c r="CU16" s="321"/>
      <c r="CV16" s="321"/>
      <c r="CW16" s="321"/>
      <c r="CX16" s="321"/>
      <c r="CY16" s="321"/>
      <c r="CZ16" s="321"/>
      <c r="DA16" s="321"/>
      <c r="DB16" s="321"/>
      <c r="DC16" s="321"/>
      <c r="DD16" s="321"/>
      <c r="DE16" s="321"/>
      <c r="DF16" s="321"/>
      <c r="DG16" s="321"/>
      <c r="DH16" s="321"/>
      <c r="DI16" s="321"/>
      <c r="DJ16" s="321"/>
      <c r="DK16" s="321"/>
      <c r="DL16" s="321"/>
      <c r="DM16" s="321"/>
      <c r="DN16" s="321"/>
      <c r="DO16" s="321"/>
      <c r="DP16" s="321"/>
      <c r="DQ16" s="321"/>
      <c r="DR16" s="321"/>
      <c r="DS16" s="321"/>
      <c r="DT16" s="321"/>
      <c r="DU16" s="321"/>
      <c r="DV16" s="321"/>
      <c r="DW16" s="321"/>
      <c r="DX16" s="321"/>
      <c r="DY16" s="321"/>
      <c r="DZ16" s="321"/>
      <c r="EA16" s="321"/>
      <c r="EB16" s="321"/>
      <c r="EC16" s="321"/>
      <c r="ED16" s="321"/>
      <c r="EE16" s="321"/>
      <c r="EF16" s="321"/>
      <c r="EG16" s="321"/>
      <c r="EH16" s="321"/>
      <c r="EI16" s="321"/>
      <c r="EJ16" s="321"/>
      <c r="EK16" s="321"/>
      <c r="EL16" s="321"/>
      <c r="EM16" s="321"/>
      <c r="EN16" s="321"/>
      <c r="EO16" s="321"/>
      <c r="EP16" s="321"/>
      <c r="EQ16" s="321"/>
      <c r="ER16" s="321"/>
      <c r="ES16" s="321"/>
      <c r="ET16" s="321"/>
      <c r="EU16" s="321"/>
      <c r="EV16" s="321"/>
      <c r="EW16" s="321"/>
      <c r="EX16" s="321"/>
      <c r="EY16" s="321"/>
      <c r="EZ16" s="321"/>
      <c r="FA16" s="321"/>
      <c r="FB16" s="321"/>
      <c r="FC16" s="321"/>
      <c r="FD16" s="321"/>
      <c r="FE16" s="321"/>
      <c r="FF16" s="321"/>
      <c r="FG16" s="321"/>
      <c r="FH16" s="321"/>
      <c r="FI16" s="321"/>
      <c r="FJ16" s="321"/>
      <c r="FK16" s="321"/>
      <c r="FL16" s="321"/>
      <c r="FM16" s="321"/>
      <c r="FN16" s="321"/>
      <c r="FO16" s="321"/>
      <c r="FP16" s="321"/>
      <c r="FQ16" s="321"/>
      <c r="FR16" s="321"/>
      <c r="FS16" s="321"/>
      <c r="FT16" s="321"/>
      <c r="FU16" s="321"/>
      <c r="FV16" s="321"/>
      <c r="FW16" s="321"/>
      <c r="FX16" s="321"/>
      <c r="FY16" s="321"/>
      <c r="FZ16" s="321"/>
      <c r="GA16" s="321"/>
      <c r="GB16" s="321"/>
      <c r="GC16" s="321"/>
      <c r="GD16" s="321"/>
      <c r="GE16" s="321"/>
      <c r="GF16" s="321"/>
      <c r="GG16" s="321"/>
      <c r="GH16" s="321"/>
      <c r="GI16" s="321"/>
      <c r="GJ16" s="321"/>
      <c r="GK16" s="321"/>
      <c r="GL16" s="321"/>
      <c r="GM16" s="321"/>
      <c r="GN16" s="321"/>
      <c r="GO16" s="321"/>
      <c r="GP16" s="321"/>
      <c r="GQ16" s="321"/>
      <c r="GR16" s="321"/>
      <c r="GS16" s="321"/>
      <c r="GT16" s="321"/>
      <c r="GU16" s="321"/>
      <c r="GV16" s="321"/>
      <c r="GW16" s="321"/>
      <c r="GX16" s="321"/>
      <c r="GY16" s="321"/>
      <c r="GZ16" s="321"/>
      <c r="HA16" s="321"/>
      <c r="HB16" s="321"/>
      <c r="HC16" s="321"/>
      <c r="HD16" s="321"/>
      <c r="HE16" s="321"/>
      <c r="HF16" s="321"/>
      <c r="HG16" s="321"/>
      <c r="HH16" s="321"/>
      <c r="HI16" s="321"/>
      <c r="HJ16" s="321"/>
      <c r="HK16" s="321"/>
      <c r="HL16" s="321"/>
      <c r="HM16" s="321"/>
      <c r="HN16" s="321"/>
      <c r="HO16" s="321"/>
      <c r="HP16" s="321"/>
      <c r="HQ16" s="321"/>
      <c r="HR16" s="321"/>
      <c r="HS16" s="321"/>
      <c r="HT16" s="321"/>
      <c r="HU16" s="321"/>
      <c r="HV16" s="321"/>
      <c r="HW16" s="321"/>
      <c r="HX16" s="321"/>
      <c r="HY16" s="321"/>
      <c r="HZ16" s="321"/>
      <c r="IA16" s="321"/>
      <c r="IB16" s="321"/>
      <c r="IC16" s="321"/>
      <c r="ID16" s="321"/>
      <c r="IE16" s="321"/>
      <c r="IF16" s="321"/>
      <c r="IG16" s="321"/>
      <c r="IH16" s="321"/>
      <c r="II16" s="321"/>
      <c r="IJ16" s="321"/>
      <c r="IK16" s="321"/>
      <c r="IL16" s="321"/>
      <c r="IM16" s="321"/>
      <c r="IN16" s="321"/>
      <c r="IO16" s="321"/>
      <c r="IP16" s="321"/>
      <c r="IQ16" s="321"/>
      <c r="IR16" s="321"/>
      <c r="IS16" s="321"/>
      <c r="IT16" s="321"/>
      <c r="IU16" s="321"/>
      <c r="IV16" s="321"/>
    </row>
    <row r="17" spans="1:256" ht="60" customHeight="1">
      <c r="A17" s="816"/>
      <c r="B17" s="817">
        <v>1</v>
      </c>
      <c r="C17" s="531" t="str">
        <f>UPPER(IF($A17="","",VLOOKUP($A17,#REF!,2)))</f>
        <v/>
      </c>
      <c r="D17" s="808" t="s">
        <v>527</v>
      </c>
      <c r="E17" s="808" t="s">
        <v>528</v>
      </c>
      <c r="F17" s="531" t="str">
        <f>UPPER(IF($A17="","",VLOOKUP($A17,#REF!,5)))</f>
        <v/>
      </c>
      <c r="G17" s="534"/>
      <c r="H17" s="535"/>
      <c r="I17" s="535"/>
      <c r="J17" s="535"/>
      <c r="K17" s="535"/>
      <c r="L17" s="536"/>
      <c r="M17" s="536"/>
      <c r="N17" s="1770"/>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c r="BQ17" s="321"/>
      <c r="BR17" s="321"/>
      <c r="BS17" s="321"/>
      <c r="BT17" s="321"/>
      <c r="BU17" s="321"/>
      <c r="BV17" s="321"/>
      <c r="BW17" s="321"/>
      <c r="BX17" s="321"/>
      <c r="BY17" s="321"/>
      <c r="BZ17" s="321"/>
      <c r="CA17" s="321"/>
      <c r="CB17" s="321"/>
      <c r="CC17" s="321"/>
      <c r="CD17" s="321"/>
      <c r="CE17" s="321"/>
      <c r="CF17" s="321"/>
      <c r="CG17" s="321"/>
      <c r="CH17" s="321"/>
      <c r="CI17" s="321"/>
      <c r="CJ17" s="321"/>
      <c r="CK17" s="321"/>
      <c r="CL17" s="321"/>
      <c r="CM17" s="321"/>
      <c r="CN17" s="321"/>
      <c r="CO17" s="321"/>
      <c r="CP17" s="321"/>
      <c r="CQ17" s="321"/>
      <c r="CR17" s="321"/>
      <c r="CS17" s="321"/>
      <c r="CT17" s="321"/>
      <c r="CU17" s="321"/>
      <c r="CV17" s="321"/>
      <c r="CW17" s="321"/>
      <c r="CX17" s="321"/>
      <c r="CY17" s="321"/>
      <c r="CZ17" s="321"/>
      <c r="DA17" s="321"/>
      <c r="DB17" s="321"/>
      <c r="DC17" s="321"/>
      <c r="DD17" s="321"/>
      <c r="DE17" s="321"/>
      <c r="DF17" s="321"/>
      <c r="DG17" s="321"/>
      <c r="DH17" s="321"/>
      <c r="DI17" s="321"/>
      <c r="DJ17" s="321"/>
      <c r="DK17" s="321"/>
      <c r="DL17" s="321"/>
      <c r="DM17" s="321"/>
      <c r="DN17" s="321"/>
      <c r="DO17" s="321"/>
      <c r="DP17" s="321"/>
      <c r="DQ17" s="321"/>
      <c r="DR17" s="321"/>
      <c r="DS17" s="321"/>
      <c r="DT17" s="321"/>
      <c r="DU17" s="321"/>
      <c r="DV17" s="321"/>
      <c r="DW17" s="321"/>
      <c r="DX17" s="321"/>
      <c r="DY17" s="321"/>
      <c r="DZ17" s="321"/>
      <c r="EA17" s="321"/>
      <c r="EB17" s="321"/>
      <c r="EC17" s="321"/>
      <c r="ED17" s="321"/>
      <c r="EE17" s="321"/>
      <c r="EF17" s="321"/>
      <c r="EG17" s="321"/>
      <c r="EH17" s="321"/>
      <c r="EI17" s="321"/>
      <c r="EJ17" s="321"/>
      <c r="EK17" s="321"/>
      <c r="EL17" s="321"/>
      <c r="EM17" s="321"/>
      <c r="EN17" s="321"/>
      <c r="EO17" s="321"/>
      <c r="EP17" s="321"/>
      <c r="EQ17" s="321"/>
      <c r="ER17" s="321"/>
      <c r="ES17" s="321"/>
      <c r="ET17" s="321"/>
      <c r="EU17" s="321"/>
      <c r="EV17" s="321"/>
      <c r="EW17" s="321"/>
      <c r="EX17" s="321"/>
      <c r="EY17" s="321"/>
      <c r="EZ17" s="321"/>
      <c r="FA17" s="321"/>
      <c r="FB17" s="321"/>
      <c r="FC17" s="321"/>
      <c r="FD17" s="321"/>
      <c r="FE17" s="321"/>
      <c r="FF17" s="321"/>
      <c r="FG17" s="321"/>
      <c r="FH17" s="321"/>
      <c r="FI17" s="321"/>
      <c r="FJ17" s="321"/>
      <c r="FK17" s="321"/>
      <c r="FL17" s="321"/>
      <c r="FM17" s="321"/>
      <c r="FN17" s="321"/>
      <c r="FO17" s="321"/>
      <c r="FP17" s="321"/>
      <c r="FQ17" s="321"/>
      <c r="FR17" s="321"/>
      <c r="FS17" s="321"/>
      <c r="FT17" s="321"/>
      <c r="FU17" s="321"/>
      <c r="FV17" s="321"/>
      <c r="FW17" s="321"/>
      <c r="FX17" s="321"/>
      <c r="FY17" s="321"/>
      <c r="FZ17" s="321"/>
      <c r="GA17" s="321"/>
      <c r="GB17" s="321"/>
      <c r="GC17" s="321"/>
      <c r="GD17" s="321"/>
      <c r="GE17" s="321"/>
      <c r="GF17" s="321"/>
      <c r="GG17" s="321"/>
      <c r="GH17" s="321"/>
      <c r="GI17" s="321"/>
      <c r="GJ17" s="321"/>
      <c r="GK17" s="321"/>
      <c r="GL17" s="321"/>
      <c r="GM17" s="321"/>
      <c r="GN17" s="321"/>
      <c r="GO17" s="321"/>
      <c r="GP17" s="321"/>
      <c r="GQ17" s="321"/>
      <c r="GR17" s="321"/>
      <c r="GS17" s="321"/>
      <c r="GT17" s="321"/>
      <c r="GU17" s="321"/>
      <c r="GV17" s="321"/>
      <c r="GW17" s="321"/>
      <c r="GX17" s="321"/>
      <c r="GY17" s="321"/>
      <c r="GZ17" s="321"/>
      <c r="HA17" s="321"/>
      <c r="HB17" s="321"/>
      <c r="HC17" s="321"/>
      <c r="HD17" s="321"/>
      <c r="HE17" s="321"/>
      <c r="HF17" s="321"/>
      <c r="HG17" s="321"/>
      <c r="HH17" s="321"/>
      <c r="HI17" s="321"/>
      <c r="HJ17" s="321"/>
      <c r="HK17" s="321"/>
      <c r="HL17" s="321"/>
      <c r="HM17" s="321"/>
      <c r="HN17" s="321"/>
      <c r="HO17" s="321"/>
      <c r="HP17" s="321"/>
      <c r="HQ17" s="321"/>
      <c r="HR17" s="321"/>
      <c r="HS17" s="321"/>
      <c r="HT17" s="321"/>
      <c r="HU17" s="321"/>
      <c r="HV17" s="321"/>
      <c r="HW17" s="321"/>
      <c r="HX17" s="321"/>
      <c r="HY17" s="321"/>
      <c r="HZ17" s="321"/>
      <c r="IA17" s="321"/>
      <c r="IB17" s="321"/>
      <c r="IC17" s="321"/>
      <c r="ID17" s="321"/>
      <c r="IE17" s="321"/>
      <c r="IF17" s="321"/>
      <c r="IG17" s="321"/>
      <c r="IH17" s="321"/>
      <c r="II17" s="321"/>
      <c r="IJ17" s="321"/>
      <c r="IK17" s="321"/>
      <c r="IL17" s="321"/>
      <c r="IM17" s="321"/>
      <c r="IN17" s="321"/>
      <c r="IO17" s="321"/>
      <c r="IP17" s="321"/>
      <c r="IQ17" s="321"/>
      <c r="IR17" s="321"/>
      <c r="IS17" s="321"/>
      <c r="IT17" s="321"/>
      <c r="IU17" s="321"/>
      <c r="IV17" s="321"/>
    </row>
    <row r="18" spans="1:256" ht="60" customHeight="1">
      <c r="A18" s="816"/>
      <c r="B18" s="817">
        <v>2</v>
      </c>
      <c r="C18" s="531" t="str">
        <f>UPPER(IF($A18="","",VLOOKUP($A18,#REF!,2)))</f>
        <v/>
      </c>
      <c r="D18" s="808" t="s">
        <v>529</v>
      </c>
      <c r="E18" s="808" t="s">
        <v>530</v>
      </c>
      <c r="F18" s="531" t="str">
        <f>UPPER(IF($A18="","",VLOOKUP($A18,#REF!,5)))</f>
        <v/>
      </c>
      <c r="G18" s="535"/>
      <c r="H18" s="534"/>
      <c r="I18" s="535"/>
      <c r="J18" s="535"/>
      <c r="K18" s="535"/>
      <c r="L18" s="536"/>
      <c r="M18" s="536"/>
      <c r="N18" s="1770"/>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21"/>
      <c r="BX18" s="321"/>
      <c r="BY18" s="321"/>
      <c r="BZ18" s="321"/>
      <c r="CA18" s="321"/>
      <c r="CB18" s="321"/>
      <c r="CC18" s="321"/>
      <c r="CD18" s="321"/>
      <c r="CE18" s="321"/>
      <c r="CF18" s="321"/>
      <c r="CG18" s="321"/>
      <c r="CH18" s="321"/>
      <c r="CI18" s="321"/>
      <c r="CJ18" s="321"/>
      <c r="CK18" s="321"/>
      <c r="CL18" s="321"/>
      <c r="CM18" s="321"/>
      <c r="CN18" s="321"/>
      <c r="CO18" s="321"/>
      <c r="CP18" s="321"/>
      <c r="CQ18" s="321"/>
      <c r="CR18" s="321"/>
      <c r="CS18" s="321"/>
      <c r="CT18" s="321"/>
      <c r="CU18" s="321"/>
      <c r="CV18" s="321"/>
      <c r="CW18" s="321"/>
      <c r="CX18" s="321"/>
      <c r="CY18" s="321"/>
      <c r="CZ18" s="321"/>
      <c r="DA18" s="321"/>
      <c r="DB18" s="321"/>
      <c r="DC18" s="321"/>
      <c r="DD18" s="321"/>
      <c r="DE18" s="321"/>
      <c r="DF18" s="321"/>
      <c r="DG18" s="321"/>
      <c r="DH18" s="321"/>
      <c r="DI18" s="321"/>
      <c r="DJ18" s="321"/>
      <c r="DK18" s="321"/>
      <c r="DL18" s="321"/>
      <c r="DM18" s="321"/>
      <c r="DN18" s="321"/>
      <c r="DO18" s="321"/>
      <c r="DP18" s="321"/>
      <c r="DQ18" s="321"/>
      <c r="DR18" s="321"/>
      <c r="DS18" s="321"/>
      <c r="DT18" s="321"/>
      <c r="DU18" s="321"/>
      <c r="DV18" s="321"/>
      <c r="DW18" s="321"/>
      <c r="DX18" s="321"/>
      <c r="DY18" s="321"/>
      <c r="DZ18" s="321"/>
      <c r="EA18" s="321"/>
      <c r="EB18" s="321"/>
      <c r="EC18" s="321"/>
      <c r="ED18" s="321"/>
      <c r="EE18" s="321"/>
      <c r="EF18" s="321"/>
      <c r="EG18" s="321"/>
      <c r="EH18" s="321"/>
      <c r="EI18" s="321"/>
      <c r="EJ18" s="321"/>
      <c r="EK18" s="321"/>
      <c r="EL18" s="321"/>
      <c r="EM18" s="321"/>
      <c r="EN18" s="321"/>
      <c r="EO18" s="321"/>
      <c r="EP18" s="321"/>
      <c r="EQ18" s="321"/>
      <c r="ER18" s="321"/>
      <c r="ES18" s="321"/>
      <c r="ET18" s="321"/>
      <c r="EU18" s="321"/>
      <c r="EV18" s="321"/>
      <c r="EW18" s="321"/>
      <c r="EX18" s="321"/>
      <c r="EY18" s="321"/>
      <c r="EZ18" s="321"/>
      <c r="FA18" s="321"/>
      <c r="FB18" s="321"/>
      <c r="FC18" s="321"/>
      <c r="FD18" s="321"/>
      <c r="FE18" s="321"/>
      <c r="FF18" s="321"/>
      <c r="FG18" s="321"/>
      <c r="FH18" s="321"/>
      <c r="FI18" s="321"/>
      <c r="FJ18" s="321"/>
      <c r="FK18" s="321"/>
      <c r="FL18" s="321"/>
      <c r="FM18" s="321"/>
      <c r="FN18" s="321"/>
      <c r="FO18" s="321"/>
      <c r="FP18" s="321"/>
      <c r="FQ18" s="321"/>
      <c r="FR18" s="321"/>
      <c r="FS18" s="321"/>
      <c r="FT18" s="321"/>
      <c r="FU18" s="321"/>
      <c r="FV18" s="321"/>
      <c r="FW18" s="321"/>
      <c r="FX18" s="321"/>
      <c r="FY18" s="321"/>
      <c r="FZ18" s="321"/>
      <c r="GA18" s="321"/>
      <c r="GB18" s="321"/>
      <c r="GC18" s="321"/>
      <c r="GD18" s="321"/>
      <c r="GE18" s="321"/>
      <c r="GF18" s="321"/>
      <c r="GG18" s="321"/>
      <c r="GH18" s="321"/>
      <c r="GI18" s="321"/>
      <c r="GJ18" s="321"/>
      <c r="GK18" s="321"/>
      <c r="GL18" s="321"/>
      <c r="GM18" s="321"/>
      <c r="GN18" s="321"/>
      <c r="GO18" s="321"/>
      <c r="GP18" s="321"/>
      <c r="GQ18" s="321"/>
      <c r="GR18" s="321"/>
      <c r="GS18" s="321"/>
      <c r="GT18" s="321"/>
      <c r="GU18" s="321"/>
      <c r="GV18" s="321"/>
      <c r="GW18" s="321"/>
      <c r="GX18" s="321"/>
      <c r="GY18" s="321"/>
      <c r="GZ18" s="321"/>
      <c r="HA18" s="321"/>
      <c r="HB18" s="321"/>
      <c r="HC18" s="321"/>
      <c r="HD18" s="321"/>
      <c r="HE18" s="321"/>
      <c r="HF18" s="321"/>
      <c r="HG18" s="321"/>
      <c r="HH18" s="321"/>
      <c r="HI18" s="321"/>
      <c r="HJ18" s="321"/>
      <c r="HK18" s="321"/>
      <c r="HL18" s="321"/>
      <c r="HM18" s="321"/>
      <c r="HN18" s="321"/>
      <c r="HO18" s="321"/>
      <c r="HP18" s="321"/>
      <c r="HQ18" s="321"/>
      <c r="HR18" s="321"/>
      <c r="HS18" s="321"/>
      <c r="HT18" s="321"/>
      <c r="HU18" s="321"/>
      <c r="HV18" s="321"/>
      <c r="HW18" s="321"/>
      <c r="HX18" s="321"/>
      <c r="HY18" s="321"/>
      <c r="HZ18" s="321"/>
      <c r="IA18" s="321"/>
      <c r="IB18" s="321"/>
      <c r="IC18" s="321"/>
      <c r="ID18" s="321"/>
      <c r="IE18" s="321"/>
      <c r="IF18" s="321"/>
      <c r="IG18" s="321"/>
      <c r="IH18" s="321"/>
      <c r="II18" s="321"/>
      <c r="IJ18" s="321"/>
      <c r="IK18" s="321"/>
      <c r="IL18" s="321"/>
      <c r="IM18" s="321"/>
      <c r="IN18" s="321"/>
      <c r="IO18" s="321"/>
      <c r="IP18" s="321"/>
      <c r="IQ18" s="321"/>
      <c r="IR18" s="321"/>
      <c r="IS18" s="321"/>
      <c r="IT18" s="321"/>
      <c r="IU18" s="321"/>
      <c r="IV18" s="321"/>
    </row>
    <row r="19" spans="1:256" ht="60" customHeight="1">
      <c r="A19" s="816"/>
      <c r="B19" s="817">
        <v>3</v>
      </c>
      <c r="C19" s="531" t="str">
        <f>UPPER(IF($A19="","",VLOOKUP($A19,#REF!,2)))</f>
        <v/>
      </c>
      <c r="D19" s="808" t="s">
        <v>531</v>
      </c>
      <c r="E19" s="808" t="s">
        <v>532</v>
      </c>
      <c r="F19" s="531" t="str">
        <f>UPPER(IF($A19="","",VLOOKUP($A19,#REF!,5)))</f>
        <v/>
      </c>
      <c r="G19" s="535"/>
      <c r="H19" s="535"/>
      <c r="I19" s="534"/>
      <c r="J19" s="535"/>
      <c r="K19" s="535"/>
      <c r="L19" s="536"/>
      <c r="M19" s="536"/>
      <c r="N19" s="1770"/>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c r="BN19" s="321"/>
      <c r="BO19" s="321"/>
      <c r="BP19" s="321"/>
      <c r="BQ19" s="321"/>
      <c r="BR19" s="321"/>
      <c r="BS19" s="321"/>
      <c r="BT19" s="321"/>
      <c r="BU19" s="321"/>
      <c r="BV19" s="321"/>
      <c r="BW19" s="321"/>
      <c r="BX19" s="321"/>
      <c r="BY19" s="321"/>
      <c r="BZ19" s="321"/>
      <c r="CA19" s="321"/>
      <c r="CB19" s="321"/>
      <c r="CC19" s="321"/>
      <c r="CD19" s="321"/>
      <c r="CE19" s="321"/>
      <c r="CF19" s="321"/>
      <c r="CG19" s="321"/>
      <c r="CH19" s="321"/>
      <c r="CI19" s="321"/>
      <c r="CJ19" s="321"/>
      <c r="CK19" s="321"/>
      <c r="CL19" s="321"/>
      <c r="CM19" s="321"/>
      <c r="CN19" s="321"/>
      <c r="CO19" s="321"/>
      <c r="CP19" s="321"/>
      <c r="CQ19" s="321"/>
      <c r="CR19" s="321"/>
      <c r="CS19" s="321"/>
      <c r="CT19" s="321"/>
      <c r="CU19" s="321"/>
      <c r="CV19" s="321"/>
      <c r="CW19" s="321"/>
      <c r="CX19" s="321"/>
      <c r="CY19" s="321"/>
      <c r="CZ19" s="321"/>
      <c r="DA19" s="321"/>
      <c r="DB19" s="321"/>
      <c r="DC19" s="321"/>
      <c r="DD19" s="321"/>
      <c r="DE19" s="321"/>
      <c r="DF19" s="321"/>
      <c r="DG19" s="321"/>
      <c r="DH19" s="321"/>
      <c r="DI19" s="321"/>
      <c r="DJ19" s="321"/>
      <c r="DK19" s="321"/>
      <c r="DL19" s="321"/>
      <c r="DM19" s="321"/>
      <c r="DN19" s="321"/>
      <c r="DO19" s="321"/>
      <c r="DP19" s="321"/>
      <c r="DQ19" s="321"/>
      <c r="DR19" s="321"/>
      <c r="DS19" s="321"/>
      <c r="DT19" s="321"/>
      <c r="DU19" s="321"/>
      <c r="DV19" s="321"/>
      <c r="DW19" s="321"/>
      <c r="DX19" s="321"/>
      <c r="DY19" s="321"/>
      <c r="DZ19" s="321"/>
      <c r="EA19" s="321"/>
      <c r="EB19" s="321"/>
      <c r="EC19" s="321"/>
      <c r="ED19" s="321"/>
      <c r="EE19" s="321"/>
      <c r="EF19" s="321"/>
      <c r="EG19" s="321"/>
      <c r="EH19" s="321"/>
      <c r="EI19" s="321"/>
      <c r="EJ19" s="321"/>
      <c r="EK19" s="321"/>
      <c r="EL19" s="321"/>
      <c r="EM19" s="321"/>
      <c r="EN19" s="321"/>
      <c r="EO19" s="321"/>
      <c r="EP19" s="321"/>
      <c r="EQ19" s="321"/>
      <c r="ER19" s="321"/>
      <c r="ES19" s="321"/>
      <c r="ET19" s="321"/>
      <c r="EU19" s="321"/>
      <c r="EV19" s="321"/>
      <c r="EW19" s="321"/>
      <c r="EX19" s="321"/>
      <c r="EY19" s="321"/>
      <c r="EZ19" s="321"/>
      <c r="FA19" s="321"/>
      <c r="FB19" s="321"/>
      <c r="FC19" s="321"/>
      <c r="FD19" s="321"/>
      <c r="FE19" s="321"/>
      <c r="FF19" s="321"/>
      <c r="FG19" s="321"/>
      <c r="FH19" s="321"/>
      <c r="FI19" s="321"/>
      <c r="FJ19" s="321"/>
      <c r="FK19" s="321"/>
      <c r="FL19" s="321"/>
      <c r="FM19" s="321"/>
      <c r="FN19" s="321"/>
      <c r="FO19" s="321"/>
      <c r="FP19" s="321"/>
      <c r="FQ19" s="321"/>
      <c r="FR19" s="321"/>
      <c r="FS19" s="321"/>
      <c r="FT19" s="321"/>
      <c r="FU19" s="321"/>
      <c r="FV19" s="321"/>
      <c r="FW19" s="321"/>
      <c r="FX19" s="321"/>
      <c r="FY19" s="321"/>
      <c r="FZ19" s="321"/>
      <c r="GA19" s="321"/>
      <c r="GB19" s="321"/>
      <c r="GC19" s="321"/>
      <c r="GD19" s="321"/>
      <c r="GE19" s="321"/>
      <c r="GF19" s="321"/>
      <c r="GG19" s="321"/>
      <c r="GH19" s="321"/>
      <c r="GI19" s="321"/>
      <c r="GJ19" s="321"/>
      <c r="GK19" s="321"/>
      <c r="GL19" s="321"/>
      <c r="GM19" s="321"/>
      <c r="GN19" s="321"/>
      <c r="GO19" s="321"/>
      <c r="GP19" s="321"/>
      <c r="GQ19" s="321"/>
      <c r="GR19" s="321"/>
      <c r="GS19" s="321"/>
      <c r="GT19" s="321"/>
      <c r="GU19" s="321"/>
      <c r="GV19" s="321"/>
      <c r="GW19" s="321"/>
      <c r="GX19" s="321"/>
      <c r="GY19" s="321"/>
      <c r="GZ19" s="321"/>
      <c r="HA19" s="321"/>
      <c r="HB19" s="321"/>
      <c r="HC19" s="321"/>
      <c r="HD19" s="321"/>
      <c r="HE19" s="321"/>
      <c r="HF19" s="321"/>
      <c r="HG19" s="321"/>
      <c r="HH19" s="321"/>
      <c r="HI19" s="321"/>
      <c r="HJ19" s="321"/>
      <c r="HK19" s="321"/>
      <c r="HL19" s="321"/>
      <c r="HM19" s="321"/>
      <c r="HN19" s="321"/>
      <c r="HO19" s="321"/>
      <c r="HP19" s="321"/>
      <c r="HQ19" s="321"/>
      <c r="HR19" s="321"/>
      <c r="HS19" s="321"/>
      <c r="HT19" s="321"/>
      <c r="HU19" s="321"/>
      <c r="HV19" s="321"/>
      <c r="HW19" s="321"/>
      <c r="HX19" s="321"/>
      <c r="HY19" s="321"/>
      <c r="HZ19" s="321"/>
      <c r="IA19" s="321"/>
      <c r="IB19" s="321"/>
      <c r="IC19" s="321"/>
      <c r="ID19" s="321"/>
      <c r="IE19" s="321"/>
      <c r="IF19" s="321"/>
      <c r="IG19" s="321"/>
      <c r="IH19" s="321"/>
      <c r="II19" s="321"/>
      <c r="IJ19" s="321"/>
      <c r="IK19" s="321"/>
      <c r="IL19" s="321"/>
      <c r="IM19" s="321"/>
      <c r="IN19" s="321"/>
      <c r="IO19" s="321"/>
      <c r="IP19" s="321"/>
      <c r="IQ19" s="321"/>
      <c r="IR19" s="321"/>
      <c r="IS19" s="321"/>
      <c r="IT19" s="321"/>
      <c r="IU19" s="321"/>
      <c r="IV19" s="321"/>
    </row>
    <row r="20" spans="1:256" ht="60" customHeight="1">
      <c r="A20" s="816"/>
      <c r="B20" s="817">
        <v>4</v>
      </c>
      <c r="C20" s="531" t="str">
        <f>UPPER(IF($A20="","",VLOOKUP($A20,#REF!,2)))</f>
        <v/>
      </c>
      <c r="D20" s="808" t="s">
        <v>533</v>
      </c>
      <c r="E20" s="808" t="s">
        <v>534</v>
      </c>
      <c r="F20" s="531" t="str">
        <f>UPPER(IF($A20="","",VLOOKUP($A20,#REF!,5)))</f>
        <v/>
      </c>
      <c r="G20" s="535"/>
      <c r="H20" s="535"/>
      <c r="I20" s="535"/>
      <c r="J20" s="534"/>
      <c r="K20" s="535"/>
      <c r="L20" s="536"/>
      <c r="M20" s="536"/>
      <c r="N20" s="1770"/>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321"/>
      <c r="CE20" s="321"/>
      <c r="CF20" s="321"/>
      <c r="CG20" s="321"/>
      <c r="CH20" s="321"/>
      <c r="CI20" s="321"/>
      <c r="CJ20" s="321"/>
      <c r="CK20" s="321"/>
      <c r="CL20" s="321"/>
      <c r="CM20" s="321"/>
      <c r="CN20" s="321"/>
      <c r="CO20" s="321"/>
      <c r="CP20" s="321"/>
      <c r="CQ20" s="321"/>
      <c r="CR20" s="321"/>
      <c r="CS20" s="321"/>
      <c r="CT20" s="321"/>
      <c r="CU20" s="321"/>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21"/>
      <c r="EN20" s="321"/>
      <c r="EO20" s="321"/>
      <c r="EP20" s="321"/>
      <c r="EQ20" s="321"/>
      <c r="ER20" s="321"/>
      <c r="ES20" s="321"/>
      <c r="ET20" s="321"/>
      <c r="EU20" s="321"/>
      <c r="EV20" s="321"/>
      <c r="EW20" s="321"/>
      <c r="EX20" s="321"/>
      <c r="EY20" s="321"/>
      <c r="EZ20" s="321"/>
      <c r="FA20" s="321"/>
      <c r="FB20" s="321"/>
      <c r="FC20" s="321"/>
      <c r="FD20" s="321"/>
      <c r="FE20" s="321"/>
      <c r="FF20" s="321"/>
      <c r="FG20" s="321"/>
      <c r="FH20" s="321"/>
      <c r="FI20" s="321"/>
      <c r="FJ20" s="321"/>
      <c r="FK20" s="321"/>
      <c r="FL20" s="321"/>
      <c r="FM20" s="321"/>
      <c r="FN20" s="321"/>
      <c r="FO20" s="321"/>
      <c r="FP20" s="321"/>
      <c r="FQ20" s="321"/>
      <c r="FR20" s="321"/>
      <c r="FS20" s="321"/>
      <c r="FT20" s="321"/>
      <c r="FU20" s="321"/>
      <c r="FV20" s="321"/>
      <c r="FW20" s="321"/>
      <c r="FX20" s="321"/>
      <c r="FY20" s="321"/>
      <c r="FZ20" s="321"/>
      <c r="GA20" s="321"/>
      <c r="GB20" s="321"/>
      <c r="GC20" s="321"/>
      <c r="GD20" s="321"/>
      <c r="GE20" s="321"/>
      <c r="GF20" s="321"/>
      <c r="GG20" s="321"/>
      <c r="GH20" s="321"/>
      <c r="GI20" s="321"/>
      <c r="GJ20" s="321"/>
      <c r="GK20" s="321"/>
      <c r="GL20" s="321"/>
      <c r="GM20" s="321"/>
      <c r="GN20" s="321"/>
      <c r="GO20" s="321"/>
      <c r="GP20" s="321"/>
      <c r="GQ20" s="321"/>
      <c r="GR20" s="321"/>
      <c r="GS20" s="321"/>
      <c r="GT20" s="321"/>
      <c r="GU20" s="321"/>
      <c r="GV20" s="321"/>
      <c r="GW20" s="321"/>
      <c r="GX20" s="321"/>
      <c r="GY20" s="321"/>
      <c r="GZ20" s="321"/>
      <c r="HA20" s="321"/>
      <c r="HB20" s="321"/>
      <c r="HC20" s="321"/>
      <c r="HD20" s="321"/>
      <c r="HE20" s="321"/>
      <c r="HF20" s="321"/>
      <c r="HG20" s="321"/>
      <c r="HH20" s="321"/>
      <c r="HI20" s="321"/>
      <c r="HJ20" s="321"/>
      <c r="HK20" s="321"/>
      <c r="HL20" s="321"/>
      <c r="HM20" s="321"/>
      <c r="HN20" s="321"/>
      <c r="HO20" s="321"/>
      <c r="HP20" s="321"/>
      <c r="HQ20" s="321"/>
      <c r="HR20" s="321"/>
      <c r="HS20" s="321"/>
      <c r="HT20" s="321"/>
      <c r="HU20" s="321"/>
      <c r="HV20" s="321"/>
      <c r="HW20" s="321"/>
      <c r="HX20" s="321"/>
      <c r="HY20" s="321"/>
      <c r="HZ20" s="321"/>
      <c r="IA20" s="321"/>
      <c r="IB20" s="321"/>
      <c r="IC20" s="321"/>
      <c r="ID20" s="321"/>
      <c r="IE20" s="321"/>
      <c r="IF20" s="321"/>
      <c r="IG20" s="321"/>
      <c r="IH20" s="321"/>
      <c r="II20" s="321"/>
      <c r="IJ20" s="321"/>
      <c r="IK20" s="321"/>
      <c r="IL20" s="321"/>
      <c r="IM20" s="321"/>
      <c r="IN20" s="321"/>
      <c r="IO20" s="321"/>
      <c r="IP20" s="321"/>
      <c r="IQ20" s="321"/>
      <c r="IR20" s="321"/>
      <c r="IS20" s="321"/>
      <c r="IT20" s="321"/>
      <c r="IU20" s="321"/>
      <c r="IV20" s="321"/>
    </row>
    <row r="21" spans="1:256" ht="60" customHeight="1">
      <c r="A21" s="816"/>
      <c r="B21" s="817">
        <v>5</v>
      </c>
      <c r="C21" s="531" t="str">
        <f>UPPER(IF($A21="","",VLOOKUP($A21,#REF!,2)))</f>
        <v/>
      </c>
      <c r="D21" s="808"/>
      <c r="E21" s="808"/>
      <c r="F21" s="531" t="str">
        <f>UPPER(IF($A21="","",VLOOKUP($A21,#REF!,5)))</f>
        <v/>
      </c>
      <c r="G21" s="535"/>
      <c r="H21" s="535"/>
      <c r="I21" s="535"/>
      <c r="J21" s="535"/>
      <c r="K21" s="534"/>
      <c r="L21" s="536"/>
      <c r="M21" s="536"/>
      <c r="N21" s="1770"/>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c r="BI21" s="321"/>
      <c r="BJ21" s="321"/>
      <c r="BK21" s="321"/>
      <c r="BL21" s="321"/>
      <c r="BM21" s="321"/>
      <c r="BN21" s="321"/>
      <c r="BO21" s="321"/>
      <c r="BP21" s="321"/>
      <c r="BQ21" s="321"/>
      <c r="BR21" s="321"/>
      <c r="BS21" s="321"/>
      <c r="BT21" s="321"/>
      <c r="BU21" s="321"/>
      <c r="BV21" s="321"/>
      <c r="BW21" s="321"/>
      <c r="BX21" s="321"/>
      <c r="BY21" s="321"/>
      <c r="BZ21" s="321"/>
      <c r="CA21" s="321"/>
      <c r="CB21" s="321"/>
      <c r="CC21" s="321"/>
      <c r="CD21" s="321"/>
      <c r="CE21" s="321"/>
      <c r="CF21" s="321"/>
      <c r="CG21" s="321"/>
      <c r="CH21" s="321"/>
      <c r="CI21" s="321"/>
      <c r="CJ21" s="321"/>
      <c r="CK21" s="321"/>
      <c r="CL21" s="321"/>
      <c r="CM21" s="321"/>
      <c r="CN21" s="321"/>
      <c r="CO21" s="321"/>
      <c r="CP21" s="321"/>
      <c r="CQ21" s="321"/>
      <c r="CR21" s="321"/>
      <c r="CS21" s="321"/>
      <c r="CT21" s="321"/>
      <c r="CU21" s="321"/>
      <c r="CV21" s="321"/>
      <c r="CW21" s="321"/>
      <c r="CX21" s="321"/>
      <c r="CY21" s="321"/>
      <c r="CZ21" s="321"/>
      <c r="DA21" s="321"/>
      <c r="DB21" s="321"/>
      <c r="DC21" s="321"/>
      <c r="DD21" s="321"/>
      <c r="DE21" s="321"/>
      <c r="DF21" s="321"/>
      <c r="DG21" s="321"/>
      <c r="DH21" s="321"/>
      <c r="DI21" s="321"/>
      <c r="DJ21" s="321"/>
      <c r="DK21" s="321"/>
      <c r="DL21" s="321"/>
      <c r="DM21" s="321"/>
      <c r="DN21" s="321"/>
      <c r="DO21" s="321"/>
      <c r="DP21" s="321"/>
      <c r="DQ21" s="321"/>
      <c r="DR21" s="321"/>
      <c r="DS21" s="321"/>
      <c r="DT21" s="321"/>
      <c r="DU21" s="321"/>
      <c r="DV21" s="321"/>
      <c r="DW21" s="321"/>
      <c r="DX21" s="321"/>
      <c r="DY21" s="321"/>
      <c r="DZ21" s="321"/>
      <c r="EA21" s="321"/>
      <c r="EB21" s="321"/>
      <c r="EC21" s="321"/>
      <c r="ED21" s="321"/>
      <c r="EE21" s="321"/>
      <c r="EF21" s="321"/>
      <c r="EG21" s="321"/>
      <c r="EH21" s="321"/>
      <c r="EI21" s="321"/>
      <c r="EJ21" s="321"/>
      <c r="EK21" s="321"/>
      <c r="EL21" s="321"/>
      <c r="EM21" s="321"/>
      <c r="EN21" s="321"/>
      <c r="EO21" s="321"/>
      <c r="EP21" s="321"/>
      <c r="EQ21" s="321"/>
      <c r="ER21" s="321"/>
      <c r="ES21" s="321"/>
      <c r="ET21" s="321"/>
      <c r="EU21" s="321"/>
      <c r="EV21" s="321"/>
      <c r="EW21" s="321"/>
      <c r="EX21" s="321"/>
      <c r="EY21" s="321"/>
      <c r="EZ21" s="321"/>
      <c r="FA21" s="321"/>
      <c r="FB21" s="321"/>
      <c r="FC21" s="321"/>
      <c r="FD21" s="321"/>
      <c r="FE21" s="321"/>
      <c r="FF21" s="321"/>
      <c r="FG21" s="321"/>
      <c r="FH21" s="321"/>
      <c r="FI21" s="321"/>
      <c r="FJ21" s="321"/>
      <c r="FK21" s="321"/>
      <c r="FL21" s="321"/>
      <c r="FM21" s="321"/>
      <c r="FN21" s="321"/>
      <c r="FO21" s="321"/>
      <c r="FP21" s="321"/>
      <c r="FQ21" s="321"/>
      <c r="FR21" s="321"/>
      <c r="FS21" s="321"/>
      <c r="FT21" s="321"/>
      <c r="FU21" s="321"/>
      <c r="FV21" s="321"/>
      <c r="FW21" s="321"/>
      <c r="FX21" s="321"/>
      <c r="FY21" s="321"/>
      <c r="FZ21" s="321"/>
      <c r="GA21" s="321"/>
      <c r="GB21" s="321"/>
      <c r="GC21" s="321"/>
      <c r="GD21" s="321"/>
      <c r="GE21" s="321"/>
      <c r="GF21" s="321"/>
      <c r="GG21" s="321"/>
      <c r="GH21" s="321"/>
      <c r="GI21" s="321"/>
      <c r="GJ21" s="321"/>
      <c r="GK21" s="321"/>
      <c r="GL21" s="321"/>
      <c r="GM21" s="321"/>
      <c r="GN21" s="321"/>
      <c r="GO21" s="321"/>
      <c r="GP21" s="321"/>
      <c r="GQ21" s="321"/>
      <c r="GR21" s="321"/>
      <c r="GS21" s="321"/>
      <c r="GT21" s="321"/>
      <c r="GU21" s="321"/>
      <c r="GV21" s="321"/>
      <c r="GW21" s="321"/>
      <c r="GX21" s="321"/>
      <c r="GY21" s="321"/>
      <c r="GZ21" s="321"/>
      <c r="HA21" s="321"/>
      <c r="HB21" s="321"/>
      <c r="HC21" s="321"/>
      <c r="HD21" s="321"/>
      <c r="HE21" s="321"/>
      <c r="HF21" s="321"/>
      <c r="HG21" s="321"/>
      <c r="HH21" s="321"/>
      <c r="HI21" s="321"/>
      <c r="HJ21" s="321"/>
      <c r="HK21" s="321"/>
      <c r="HL21" s="321"/>
      <c r="HM21" s="321"/>
      <c r="HN21" s="321"/>
      <c r="HO21" s="321"/>
      <c r="HP21" s="321"/>
      <c r="HQ21" s="321"/>
      <c r="HR21" s="321"/>
      <c r="HS21" s="321"/>
      <c r="HT21" s="321"/>
      <c r="HU21" s="321"/>
      <c r="HV21" s="321"/>
      <c r="HW21" s="321"/>
      <c r="HX21" s="321"/>
      <c r="HY21" s="321"/>
      <c r="HZ21" s="321"/>
      <c r="IA21" s="321"/>
      <c r="IB21" s="321"/>
      <c r="IC21" s="321"/>
      <c r="ID21" s="321"/>
      <c r="IE21" s="321"/>
      <c r="IF21" s="321"/>
      <c r="IG21" s="321"/>
      <c r="IH21" s="321"/>
      <c r="II21" s="321"/>
      <c r="IJ21" s="321"/>
      <c r="IK21" s="321"/>
      <c r="IL21" s="321"/>
      <c r="IM21" s="321"/>
      <c r="IN21" s="321"/>
      <c r="IO21" s="321"/>
      <c r="IP21" s="321"/>
      <c r="IQ21" s="321"/>
      <c r="IR21" s="321"/>
      <c r="IS21" s="321"/>
      <c r="IT21" s="321"/>
      <c r="IU21" s="321"/>
      <c r="IV21" s="321"/>
    </row>
    <row r="22" spans="1:256" ht="80.099999999999994" customHeight="1">
      <c r="A22" s="1777"/>
      <c r="B22" s="1777"/>
      <c r="D22" s="806"/>
      <c r="E22" s="814"/>
      <c r="F22" s="523"/>
      <c r="G22" s="1778"/>
      <c r="H22" s="1778"/>
      <c r="I22" s="1778"/>
      <c r="J22" s="1778"/>
      <c r="K22" s="1778"/>
      <c r="L22" s="1778"/>
      <c r="M22" s="1778"/>
      <c r="N22" s="1770"/>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1"/>
      <c r="BN22" s="321"/>
      <c r="BO22" s="321"/>
      <c r="BP22" s="321"/>
      <c r="BQ22" s="321"/>
      <c r="BR22" s="321"/>
      <c r="BS22" s="321"/>
      <c r="BT22" s="321"/>
      <c r="BU22" s="321"/>
      <c r="BV22" s="321"/>
      <c r="BW22" s="321"/>
      <c r="BX22" s="321"/>
      <c r="BY22" s="321"/>
      <c r="BZ22" s="321"/>
      <c r="CA22" s="321"/>
      <c r="CB22" s="321"/>
      <c r="CC22" s="321"/>
      <c r="CD22" s="321"/>
      <c r="CE22" s="321"/>
      <c r="CF22" s="321"/>
      <c r="CG22" s="321"/>
      <c r="CH22" s="321"/>
      <c r="CI22" s="321"/>
      <c r="CJ22" s="321"/>
      <c r="CK22" s="321"/>
      <c r="CL22" s="321"/>
      <c r="CM22" s="321"/>
      <c r="CN22" s="321"/>
      <c r="CO22" s="321"/>
      <c r="CP22" s="321"/>
      <c r="CQ22" s="321"/>
      <c r="CR22" s="321"/>
      <c r="CS22" s="321"/>
      <c r="CT22" s="321"/>
      <c r="CU22" s="321"/>
      <c r="CV22" s="321"/>
      <c r="CW22" s="321"/>
      <c r="CX22" s="321"/>
      <c r="CY22" s="321"/>
      <c r="CZ22" s="321"/>
      <c r="DA22" s="321"/>
      <c r="DB22" s="321"/>
      <c r="DC22" s="321"/>
      <c r="DD22" s="321"/>
      <c r="DE22" s="321"/>
      <c r="DF22" s="321"/>
      <c r="DG22" s="321"/>
      <c r="DH22" s="321"/>
      <c r="DI22" s="321"/>
      <c r="DJ22" s="321"/>
      <c r="DK22" s="321"/>
      <c r="DL22" s="321"/>
      <c r="DM22" s="321"/>
      <c r="DN22" s="321"/>
      <c r="DO22" s="321"/>
      <c r="DP22" s="321"/>
      <c r="DQ22" s="321"/>
      <c r="DR22" s="321"/>
      <c r="DS22" s="321"/>
      <c r="DT22" s="321"/>
      <c r="DU22" s="321"/>
      <c r="DV22" s="321"/>
      <c r="DW22" s="321"/>
      <c r="DX22" s="321"/>
      <c r="DY22" s="321"/>
      <c r="DZ22" s="321"/>
      <c r="EA22" s="321"/>
      <c r="EB22" s="321"/>
      <c r="EC22" s="321"/>
      <c r="ED22" s="321"/>
      <c r="EE22" s="321"/>
      <c r="EF22" s="321"/>
      <c r="EG22" s="321"/>
      <c r="EH22" s="321"/>
      <c r="EI22" s="321"/>
      <c r="EJ22" s="321"/>
      <c r="EK22" s="321"/>
      <c r="EL22" s="321"/>
      <c r="EM22" s="321"/>
      <c r="EN22" s="321"/>
      <c r="EO22" s="321"/>
      <c r="EP22" s="321"/>
      <c r="EQ22" s="321"/>
      <c r="ER22" s="321"/>
      <c r="ES22" s="321"/>
      <c r="ET22" s="321"/>
      <c r="EU22" s="321"/>
      <c r="EV22" s="321"/>
      <c r="EW22" s="321"/>
      <c r="EX22" s="321"/>
      <c r="EY22" s="321"/>
      <c r="EZ22" s="321"/>
      <c r="FA22" s="321"/>
      <c r="FB22" s="321"/>
      <c r="FC22" s="321"/>
      <c r="FD22" s="321"/>
      <c r="FE22" s="321"/>
      <c r="FF22" s="321"/>
      <c r="FG22" s="321"/>
      <c r="FH22" s="321"/>
      <c r="FI22" s="321"/>
      <c r="FJ22" s="321"/>
      <c r="FK22" s="321"/>
      <c r="FL22" s="321"/>
      <c r="FM22" s="321"/>
      <c r="FN22" s="321"/>
      <c r="FO22" s="321"/>
      <c r="FP22" s="321"/>
      <c r="FQ22" s="321"/>
      <c r="FR22" s="321"/>
      <c r="FS22" s="321"/>
      <c r="FT22" s="321"/>
      <c r="FU22" s="321"/>
      <c r="FV22" s="321"/>
      <c r="FW22" s="321"/>
      <c r="FX22" s="321"/>
      <c r="FY22" s="321"/>
      <c r="FZ22" s="321"/>
      <c r="GA22" s="321"/>
      <c r="GB22" s="321"/>
      <c r="GC22" s="321"/>
      <c r="GD22" s="321"/>
      <c r="GE22" s="321"/>
      <c r="GF22" s="321"/>
      <c r="GG22" s="321"/>
      <c r="GH22" s="321"/>
      <c r="GI22" s="321"/>
      <c r="GJ22" s="321"/>
      <c r="GK22" s="321"/>
      <c r="GL22" s="321"/>
      <c r="GM22" s="321"/>
      <c r="GN22" s="321"/>
      <c r="GO22" s="321"/>
      <c r="GP22" s="321"/>
      <c r="GQ22" s="321"/>
      <c r="GR22" s="321"/>
      <c r="GS22" s="321"/>
      <c r="GT22" s="321"/>
      <c r="GU22" s="321"/>
      <c r="GV22" s="321"/>
      <c r="GW22" s="321"/>
      <c r="GX22" s="321"/>
      <c r="GY22" s="321"/>
      <c r="GZ22" s="321"/>
      <c r="HA22" s="321"/>
      <c r="HB22" s="321"/>
      <c r="HC22" s="321"/>
      <c r="HD22" s="321"/>
      <c r="HE22" s="321"/>
      <c r="HF22" s="321"/>
      <c r="HG22" s="321"/>
      <c r="HH22" s="321"/>
      <c r="HI22" s="321"/>
      <c r="HJ22" s="321"/>
      <c r="HK22" s="321"/>
      <c r="HL22" s="321"/>
      <c r="HM22" s="321"/>
      <c r="HN22" s="321"/>
      <c r="HO22" s="321"/>
      <c r="HP22" s="321"/>
      <c r="HQ22" s="321"/>
      <c r="HR22" s="321"/>
      <c r="HS22" s="321"/>
      <c r="HT22" s="321"/>
      <c r="HU22" s="321"/>
      <c r="HV22" s="321"/>
      <c r="HW22" s="321"/>
      <c r="HX22" s="321"/>
      <c r="HY22" s="321"/>
      <c r="HZ22" s="321"/>
      <c r="IA22" s="321"/>
      <c r="IB22" s="321"/>
      <c r="IC22" s="321"/>
      <c r="ID22" s="321"/>
      <c r="IE22" s="321"/>
      <c r="IF22" s="321"/>
      <c r="IG22" s="321"/>
      <c r="IH22" s="321"/>
      <c r="II22" s="321"/>
      <c r="IJ22" s="321"/>
      <c r="IK22" s="321"/>
      <c r="IL22" s="321"/>
      <c r="IM22" s="321"/>
      <c r="IN22" s="321"/>
      <c r="IO22" s="321"/>
      <c r="IP22" s="321"/>
      <c r="IQ22" s="321"/>
      <c r="IR22" s="321"/>
      <c r="IS22" s="321"/>
      <c r="IT22" s="321"/>
      <c r="IU22" s="321"/>
      <c r="IV22" s="321"/>
    </row>
    <row r="23" spans="1:256" ht="39.950000000000003" customHeight="1">
      <c r="A23" s="1777"/>
      <c r="B23" s="1777"/>
      <c r="C23" s="323" t="s">
        <v>496</v>
      </c>
      <c r="D23" s="539"/>
      <c r="E23" s="809"/>
      <c r="F23" s="1772" t="s">
        <v>76</v>
      </c>
      <c r="G23" s="1771" t="s">
        <v>3</v>
      </c>
      <c r="H23" s="1771" t="s">
        <v>4</v>
      </c>
      <c r="I23" s="1771" t="s">
        <v>5</v>
      </c>
      <c r="J23" s="1771" t="s">
        <v>6</v>
      </c>
      <c r="K23" s="1771">
        <v>5</v>
      </c>
      <c r="L23" s="1768" t="s">
        <v>184</v>
      </c>
      <c r="M23" s="1768" t="s">
        <v>185</v>
      </c>
      <c r="N23" s="1770"/>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c r="CJ23" s="321"/>
      <c r="CK23" s="321"/>
      <c r="CL23" s="321"/>
      <c r="CM23" s="321"/>
      <c r="CN23" s="321"/>
      <c r="CO23" s="321"/>
      <c r="CP23" s="321"/>
      <c r="CQ23" s="321"/>
      <c r="CR23" s="321"/>
      <c r="CS23" s="321"/>
      <c r="CT23" s="321"/>
      <c r="CU23" s="321"/>
      <c r="CV23" s="321"/>
      <c r="CW23" s="321"/>
      <c r="CX23" s="321"/>
      <c r="CY23" s="321"/>
      <c r="CZ23" s="321"/>
      <c r="DA23" s="321"/>
      <c r="DB23" s="321"/>
      <c r="DC23" s="321"/>
      <c r="DD23" s="321"/>
      <c r="DE23" s="321"/>
      <c r="DF23" s="321"/>
      <c r="DG23" s="321"/>
      <c r="DH23" s="321"/>
      <c r="DI23" s="321"/>
      <c r="DJ23" s="321"/>
      <c r="DK23" s="321"/>
      <c r="DL23" s="321"/>
      <c r="DM23" s="321"/>
      <c r="DN23" s="321"/>
      <c r="DO23" s="321"/>
      <c r="DP23" s="321"/>
      <c r="DQ23" s="321"/>
      <c r="DR23" s="321"/>
      <c r="DS23" s="321"/>
      <c r="DT23" s="321"/>
      <c r="DU23" s="321"/>
      <c r="DV23" s="321"/>
      <c r="DW23" s="321"/>
      <c r="DX23" s="321"/>
      <c r="DY23" s="321"/>
      <c r="DZ23" s="321"/>
      <c r="EA23" s="321"/>
      <c r="EB23" s="321"/>
      <c r="EC23" s="321"/>
      <c r="ED23" s="321"/>
      <c r="EE23" s="321"/>
      <c r="EF23" s="321"/>
      <c r="EG23" s="321"/>
      <c r="EH23" s="321"/>
      <c r="EI23" s="321"/>
      <c r="EJ23" s="321"/>
      <c r="EK23" s="321"/>
      <c r="EL23" s="321"/>
      <c r="EM23" s="321"/>
      <c r="EN23" s="321"/>
      <c r="EO23" s="321"/>
      <c r="EP23" s="321"/>
      <c r="EQ23" s="321"/>
      <c r="ER23" s="321"/>
      <c r="ES23" s="321"/>
      <c r="ET23" s="321"/>
      <c r="EU23" s="321"/>
      <c r="EV23" s="321"/>
      <c r="EW23" s="321"/>
      <c r="EX23" s="321"/>
      <c r="EY23" s="321"/>
      <c r="EZ23" s="321"/>
      <c r="FA23" s="321"/>
      <c r="FB23" s="321"/>
      <c r="FC23" s="321"/>
      <c r="FD23" s="321"/>
      <c r="FE23" s="321"/>
      <c r="FF23" s="321"/>
      <c r="FG23" s="321"/>
      <c r="FH23" s="321"/>
      <c r="FI23" s="321"/>
      <c r="FJ23" s="321"/>
      <c r="FK23" s="321"/>
      <c r="FL23" s="321"/>
      <c r="FM23" s="321"/>
      <c r="FN23" s="321"/>
      <c r="FO23" s="321"/>
      <c r="FP23" s="321"/>
      <c r="FQ23" s="321"/>
      <c r="FR23" s="321"/>
      <c r="FS23" s="321"/>
      <c r="FT23" s="321"/>
      <c r="FU23" s="321"/>
      <c r="FV23" s="321"/>
      <c r="FW23" s="321"/>
      <c r="FX23" s="321"/>
      <c r="FY23" s="321"/>
      <c r="FZ23" s="321"/>
      <c r="GA23" s="321"/>
      <c r="GB23" s="321"/>
      <c r="GC23" s="321"/>
      <c r="GD23" s="321"/>
      <c r="GE23" s="321"/>
      <c r="GF23" s="321"/>
      <c r="GG23" s="321"/>
      <c r="GH23" s="321"/>
      <c r="GI23" s="321"/>
      <c r="GJ23" s="321"/>
      <c r="GK23" s="321"/>
      <c r="GL23" s="321"/>
      <c r="GM23" s="321"/>
      <c r="GN23" s="321"/>
      <c r="GO23" s="321"/>
      <c r="GP23" s="321"/>
      <c r="GQ23" s="321"/>
      <c r="GR23" s="321"/>
      <c r="GS23" s="321"/>
      <c r="GT23" s="321"/>
      <c r="GU23" s="321"/>
      <c r="GV23" s="321"/>
      <c r="GW23" s="321"/>
      <c r="GX23" s="321"/>
      <c r="GY23" s="321"/>
      <c r="GZ23" s="321"/>
      <c r="HA23" s="321"/>
      <c r="HB23" s="321"/>
      <c r="HC23" s="321"/>
      <c r="HD23" s="321"/>
      <c r="HE23" s="321"/>
      <c r="HF23" s="321"/>
      <c r="HG23" s="321"/>
      <c r="HH23" s="321"/>
      <c r="HI23" s="321"/>
      <c r="HJ23" s="321"/>
      <c r="HK23" s="321"/>
      <c r="HL23" s="321"/>
      <c r="HM23" s="321"/>
      <c r="HN23" s="321"/>
      <c r="HO23" s="321"/>
      <c r="HP23" s="321"/>
      <c r="HQ23" s="321"/>
      <c r="HR23" s="321"/>
      <c r="HS23" s="321"/>
      <c r="HT23" s="321"/>
      <c r="HU23" s="321"/>
      <c r="HV23" s="321"/>
      <c r="HW23" s="321"/>
      <c r="HX23" s="321"/>
      <c r="HY23" s="321"/>
      <c r="HZ23" s="321"/>
      <c r="IA23" s="321"/>
      <c r="IB23" s="321"/>
      <c r="IC23" s="321"/>
      <c r="ID23" s="321"/>
      <c r="IE23" s="321"/>
      <c r="IF23" s="321"/>
      <c r="IG23" s="321"/>
      <c r="IH23" s="321"/>
      <c r="II23" s="321"/>
      <c r="IJ23" s="321"/>
      <c r="IK23" s="321"/>
      <c r="IL23" s="321"/>
      <c r="IM23" s="321"/>
      <c r="IN23" s="321"/>
      <c r="IO23" s="321"/>
      <c r="IP23" s="321"/>
      <c r="IQ23" s="321"/>
      <c r="IR23" s="321"/>
      <c r="IS23" s="321"/>
      <c r="IT23" s="321"/>
      <c r="IU23" s="321"/>
      <c r="IV23" s="321"/>
    </row>
    <row r="24" spans="1:256" ht="39.950000000000003" customHeight="1">
      <c r="A24" s="1777"/>
      <c r="B24" s="1777"/>
      <c r="C24" s="326" t="s">
        <v>126</v>
      </c>
      <c r="D24" s="809" t="s">
        <v>71</v>
      </c>
      <c r="E24" s="815" t="s">
        <v>72</v>
      </c>
      <c r="F24" s="1779"/>
      <c r="G24" s="1779"/>
      <c r="H24" s="1779"/>
      <c r="I24" s="1779"/>
      <c r="J24" s="1779"/>
      <c r="K24" s="1779"/>
      <c r="L24" s="1780"/>
      <c r="M24" s="1780"/>
      <c r="N24" s="1770"/>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c r="CJ24" s="321"/>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1"/>
      <c r="DJ24" s="321"/>
      <c r="DK24" s="321"/>
      <c r="DL24" s="321"/>
      <c r="DM24" s="321"/>
      <c r="DN24" s="321"/>
      <c r="DO24" s="321"/>
      <c r="DP24" s="321"/>
      <c r="DQ24" s="321"/>
      <c r="DR24" s="321"/>
      <c r="DS24" s="321"/>
      <c r="DT24" s="321"/>
      <c r="DU24" s="321"/>
      <c r="DV24" s="321"/>
      <c r="DW24" s="321"/>
      <c r="DX24" s="321"/>
      <c r="DY24" s="321"/>
      <c r="DZ24" s="321"/>
      <c r="EA24" s="321"/>
      <c r="EB24" s="321"/>
      <c r="EC24" s="321"/>
      <c r="ED24" s="321"/>
      <c r="EE24" s="321"/>
      <c r="EF24" s="321"/>
      <c r="EG24" s="321"/>
      <c r="EH24" s="321"/>
      <c r="EI24" s="321"/>
      <c r="EJ24" s="321"/>
      <c r="EK24" s="321"/>
      <c r="EL24" s="321"/>
      <c r="EM24" s="321"/>
      <c r="EN24" s="321"/>
      <c r="EO24" s="321"/>
      <c r="EP24" s="321"/>
      <c r="EQ24" s="321"/>
      <c r="ER24" s="321"/>
      <c r="ES24" s="321"/>
      <c r="ET24" s="321"/>
      <c r="EU24" s="321"/>
      <c r="EV24" s="321"/>
      <c r="EW24" s="321"/>
      <c r="EX24" s="321"/>
      <c r="EY24" s="321"/>
      <c r="EZ24" s="321"/>
      <c r="FA24" s="321"/>
      <c r="FB24" s="321"/>
      <c r="FC24" s="321"/>
      <c r="FD24" s="321"/>
      <c r="FE24" s="321"/>
      <c r="FF24" s="321"/>
      <c r="FG24" s="321"/>
      <c r="FH24" s="321"/>
      <c r="FI24" s="321"/>
      <c r="FJ24" s="321"/>
      <c r="FK24" s="321"/>
      <c r="FL24" s="321"/>
      <c r="FM24" s="321"/>
      <c r="FN24" s="321"/>
      <c r="FO24" s="321"/>
      <c r="FP24" s="321"/>
      <c r="FQ24" s="321"/>
      <c r="FR24" s="321"/>
      <c r="FS24" s="321"/>
      <c r="FT24" s="321"/>
      <c r="FU24" s="321"/>
      <c r="FV24" s="321"/>
      <c r="FW24" s="321"/>
      <c r="FX24" s="321"/>
      <c r="FY24" s="321"/>
      <c r="FZ24" s="321"/>
      <c r="GA24" s="321"/>
      <c r="GB24" s="321"/>
      <c r="GC24" s="321"/>
      <c r="GD24" s="321"/>
      <c r="GE24" s="321"/>
      <c r="GF24" s="321"/>
      <c r="GG24" s="321"/>
      <c r="GH24" s="321"/>
      <c r="GI24" s="321"/>
      <c r="GJ24" s="321"/>
      <c r="GK24" s="321"/>
      <c r="GL24" s="321"/>
      <c r="GM24" s="321"/>
      <c r="GN24" s="321"/>
      <c r="GO24" s="321"/>
      <c r="GP24" s="321"/>
      <c r="GQ24" s="321"/>
      <c r="GR24" s="321"/>
      <c r="GS24" s="321"/>
      <c r="GT24" s="321"/>
      <c r="GU24" s="321"/>
      <c r="GV24" s="321"/>
      <c r="GW24" s="321"/>
      <c r="GX24" s="321"/>
      <c r="GY24" s="321"/>
      <c r="GZ24" s="321"/>
      <c r="HA24" s="321"/>
      <c r="HB24" s="321"/>
      <c r="HC24" s="321"/>
      <c r="HD24" s="321"/>
      <c r="HE24" s="321"/>
      <c r="HF24" s="321"/>
      <c r="HG24" s="321"/>
      <c r="HH24" s="321"/>
      <c r="HI24" s="321"/>
      <c r="HJ24" s="321"/>
      <c r="HK24" s="321"/>
      <c r="HL24" s="321"/>
      <c r="HM24" s="321"/>
      <c r="HN24" s="321"/>
      <c r="HO24" s="321"/>
      <c r="HP24" s="321"/>
      <c r="HQ24" s="321"/>
      <c r="HR24" s="321"/>
      <c r="HS24" s="321"/>
      <c r="HT24" s="321"/>
      <c r="HU24" s="321"/>
      <c r="HV24" s="321"/>
      <c r="HW24" s="321"/>
      <c r="HX24" s="321"/>
      <c r="HY24" s="321"/>
      <c r="HZ24" s="321"/>
      <c r="IA24" s="321"/>
      <c r="IB24" s="321"/>
      <c r="IC24" s="321"/>
      <c r="ID24" s="321"/>
      <c r="IE24" s="321"/>
      <c r="IF24" s="321"/>
      <c r="IG24" s="321"/>
      <c r="IH24" s="321"/>
      <c r="II24" s="321"/>
      <c r="IJ24" s="321"/>
      <c r="IK24" s="321"/>
      <c r="IL24" s="321"/>
      <c r="IM24" s="321"/>
      <c r="IN24" s="321"/>
      <c r="IO24" s="321"/>
      <c r="IP24" s="321"/>
      <c r="IQ24" s="321"/>
      <c r="IR24" s="321"/>
      <c r="IS24" s="321"/>
      <c r="IT24" s="321"/>
      <c r="IU24" s="321"/>
      <c r="IV24" s="321"/>
    </row>
    <row r="25" spans="1:256" ht="60" customHeight="1">
      <c r="A25" s="816"/>
      <c r="B25" s="817">
        <v>1</v>
      </c>
      <c r="C25" s="531" t="str">
        <f>UPPER(IF($A25="","",VLOOKUP($A25,#REF!,2)))</f>
        <v/>
      </c>
      <c r="D25" s="808" t="str">
        <f>UPPER(IF($A25="","",VLOOKUP($A25,#REF!,3)))</f>
        <v/>
      </c>
      <c r="E25" s="808" t="str">
        <f>PROPER(IF($A25="","",VLOOKUP($A25,#REF!,4)))</f>
        <v/>
      </c>
      <c r="F25" s="531" t="str">
        <f>UPPER(IF($A25="","",VLOOKUP($A25,#REF!,5)))</f>
        <v/>
      </c>
      <c r="G25" s="534"/>
      <c r="H25" s="535"/>
      <c r="I25" s="535"/>
      <c r="J25" s="535"/>
      <c r="K25" s="535"/>
      <c r="L25" s="536"/>
      <c r="M25" s="536"/>
      <c r="N25" s="1770"/>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1"/>
      <c r="BS25" s="321"/>
      <c r="BT25" s="321"/>
      <c r="BU25" s="321"/>
      <c r="BV25" s="321"/>
      <c r="BW25" s="321"/>
      <c r="BX25" s="321"/>
      <c r="BY25" s="321"/>
      <c r="BZ25" s="321"/>
      <c r="CA25" s="321"/>
      <c r="CB25" s="321"/>
      <c r="CC25" s="321"/>
      <c r="CD25" s="321"/>
      <c r="CE25" s="321"/>
      <c r="CF25" s="321"/>
      <c r="CG25" s="321"/>
      <c r="CH25" s="321"/>
      <c r="CI25" s="321"/>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1"/>
      <c r="DH25" s="321"/>
      <c r="DI25" s="321"/>
      <c r="DJ25" s="321"/>
      <c r="DK25" s="321"/>
      <c r="DL25" s="321"/>
      <c r="DM25" s="321"/>
      <c r="DN25" s="321"/>
      <c r="DO25" s="321"/>
      <c r="DP25" s="321"/>
      <c r="DQ25" s="321"/>
      <c r="DR25" s="321"/>
      <c r="DS25" s="321"/>
      <c r="DT25" s="321"/>
      <c r="DU25" s="321"/>
      <c r="DV25" s="321"/>
      <c r="DW25" s="321"/>
      <c r="DX25" s="321"/>
      <c r="DY25" s="321"/>
      <c r="DZ25" s="321"/>
      <c r="EA25" s="321"/>
      <c r="EB25" s="321"/>
      <c r="EC25" s="321"/>
      <c r="ED25" s="321"/>
      <c r="EE25" s="321"/>
      <c r="EF25" s="321"/>
      <c r="EG25" s="321"/>
      <c r="EH25" s="321"/>
      <c r="EI25" s="321"/>
      <c r="EJ25" s="321"/>
      <c r="EK25" s="321"/>
      <c r="EL25" s="321"/>
      <c r="EM25" s="321"/>
      <c r="EN25" s="321"/>
      <c r="EO25" s="321"/>
      <c r="EP25" s="321"/>
      <c r="EQ25" s="321"/>
      <c r="ER25" s="321"/>
      <c r="ES25" s="321"/>
      <c r="ET25" s="321"/>
      <c r="EU25" s="321"/>
      <c r="EV25" s="321"/>
      <c r="EW25" s="321"/>
      <c r="EX25" s="321"/>
      <c r="EY25" s="321"/>
      <c r="EZ25" s="321"/>
      <c r="FA25" s="321"/>
      <c r="FB25" s="321"/>
      <c r="FC25" s="321"/>
      <c r="FD25" s="321"/>
      <c r="FE25" s="321"/>
      <c r="FF25" s="321"/>
      <c r="FG25" s="321"/>
      <c r="FH25" s="321"/>
      <c r="FI25" s="321"/>
      <c r="FJ25" s="321"/>
      <c r="FK25" s="321"/>
      <c r="FL25" s="321"/>
      <c r="FM25" s="321"/>
      <c r="FN25" s="321"/>
      <c r="FO25" s="321"/>
      <c r="FP25" s="321"/>
      <c r="FQ25" s="321"/>
      <c r="FR25" s="321"/>
      <c r="FS25" s="321"/>
      <c r="FT25" s="321"/>
      <c r="FU25" s="321"/>
      <c r="FV25" s="321"/>
      <c r="FW25" s="321"/>
      <c r="FX25" s="321"/>
      <c r="FY25" s="321"/>
      <c r="FZ25" s="321"/>
      <c r="GA25" s="321"/>
      <c r="GB25" s="321"/>
      <c r="GC25" s="321"/>
      <c r="GD25" s="321"/>
      <c r="GE25" s="321"/>
      <c r="GF25" s="321"/>
      <c r="GG25" s="321"/>
      <c r="GH25" s="321"/>
      <c r="GI25" s="321"/>
      <c r="GJ25" s="321"/>
      <c r="GK25" s="321"/>
      <c r="GL25" s="321"/>
      <c r="GM25" s="321"/>
      <c r="GN25" s="321"/>
      <c r="GO25" s="321"/>
      <c r="GP25" s="321"/>
      <c r="GQ25" s="321"/>
      <c r="GR25" s="321"/>
      <c r="GS25" s="321"/>
      <c r="GT25" s="321"/>
      <c r="GU25" s="321"/>
      <c r="GV25" s="321"/>
      <c r="GW25" s="321"/>
      <c r="GX25" s="321"/>
      <c r="GY25" s="321"/>
      <c r="GZ25" s="321"/>
      <c r="HA25" s="321"/>
      <c r="HB25" s="321"/>
      <c r="HC25" s="321"/>
      <c r="HD25" s="321"/>
      <c r="HE25" s="321"/>
      <c r="HF25" s="321"/>
      <c r="HG25" s="321"/>
      <c r="HH25" s="321"/>
      <c r="HI25" s="321"/>
      <c r="HJ25" s="321"/>
      <c r="HK25" s="321"/>
      <c r="HL25" s="321"/>
      <c r="HM25" s="321"/>
      <c r="HN25" s="321"/>
      <c r="HO25" s="321"/>
      <c r="HP25" s="321"/>
      <c r="HQ25" s="321"/>
      <c r="HR25" s="321"/>
      <c r="HS25" s="321"/>
      <c r="HT25" s="321"/>
      <c r="HU25" s="321"/>
      <c r="HV25" s="321"/>
      <c r="HW25" s="321"/>
      <c r="HX25" s="321"/>
      <c r="HY25" s="321"/>
      <c r="HZ25" s="321"/>
      <c r="IA25" s="321"/>
      <c r="IB25" s="321"/>
      <c r="IC25" s="321"/>
      <c r="ID25" s="321"/>
      <c r="IE25" s="321"/>
      <c r="IF25" s="321"/>
      <c r="IG25" s="321"/>
      <c r="IH25" s="321"/>
      <c r="II25" s="321"/>
      <c r="IJ25" s="321"/>
      <c r="IK25" s="321"/>
      <c r="IL25" s="321"/>
      <c r="IM25" s="321"/>
      <c r="IN25" s="321"/>
      <c r="IO25" s="321"/>
      <c r="IP25" s="321"/>
      <c r="IQ25" s="321"/>
      <c r="IR25" s="321"/>
      <c r="IS25" s="321"/>
      <c r="IT25" s="321"/>
      <c r="IU25" s="321"/>
      <c r="IV25" s="321"/>
    </row>
    <row r="26" spans="1:256" ht="60" customHeight="1">
      <c r="A26" s="816"/>
      <c r="B26" s="817">
        <v>2</v>
      </c>
      <c r="C26" s="531" t="str">
        <f>UPPER(IF($A26="","",VLOOKUP($A26,#REF!,2)))</f>
        <v/>
      </c>
      <c r="D26" s="808" t="str">
        <f>UPPER(IF($A26="","",VLOOKUP($A26,#REF!,3)))</f>
        <v/>
      </c>
      <c r="E26" s="808" t="str">
        <f>PROPER(IF($A26="","",VLOOKUP($A26,#REF!,4)))</f>
        <v/>
      </c>
      <c r="F26" s="531" t="str">
        <f>UPPER(IF($A26="","",VLOOKUP($A26,#REF!,5)))</f>
        <v/>
      </c>
      <c r="G26" s="535"/>
      <c r="H26" s="534"/>
      <c r="I26" s="535"/>
      <c r="J26" s="535"/>
      <c r="K26" s="535"/>
      <c r="L26" s="536"/>
      <c r="M26" s="536"/>
      <c r="N26" s="1770"/>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321"/>
      <c r="BT26" s="321"/>
      <c r="BU26" s="321"/>
      <c r="BV26" s="321"/>
      <c r="BW26" s="321"/>
      <c r="BX26" s="321"/>
      <c r="BY26" s="321"/>
      <c r="BZ26" s="321"/>
      <c r="CA26" s="321"/>
      <c r="CB26" s="321"/>
      <c r="CC26" s="321"/>
      <c r="CD26" s="321"/>
      <c r="CE26" s="321"/>
      <c r="CF26" s="321"/>
      <c r="CG26" s="321"/>
      <c r="CH26" s="321"/>
      <c r="CI26" s="321"/>
      <c r="CJ26" s="321"/>
      <c r="CK26" s="321"/>
      <c r="CL26" s="321"/>
      <c r="CM26" s="321"/>
      <c r="CN26" s="321"/>
      <c r="CO26" s="321"/>
      <c r="CP26" s="321"/>
      <c r="CQ26" s="321"/>
      <c r="CR26" s="321"/>
      <c r="CS26" s="321"/>
      <c r="CT26" s="321"/>
      <c r="CU26" s="321"/>
      <c r="CV26" s="321"/>
      <c r="CW26" s="321"/>
      <c r="CX26" s="321"/>
      <c r="CY26" s="321"/>
      <c r="CZ26" s="321"/>
      <c r="DA26" s="321"/>
      <c r="DB26" s="321"/>
      <c r="DC26" s="321"/>
      <c r="DD26" s="321"/>
      <c r="DE26" s="321"/>
      <c r="DF26" s="321"/>
      <c r="DG26" s="321"/>
      <c r="DH26" s="321"/>
      <c r="DI26" s="321"/>
      <c r="DJ26" s="321"/>
      <c r="DK26" s="321"/>
      <c r="DL26" s="321"/>
      <c r="DM26" s="321"/>
      <c r="DN26" s="321"/>
      <c r="DO26" s="321"/>
      <c r="DP26" s="321"/>
      <c r="DQ26" s="321"/>
      <c r="DR26" s="321"/>
      <c r="DS26" s="321"/>
      <c r="DT26" s="321"/>
      <c r="DU26" s="321"/>
      <c r="DV26" s="321"/>
      <c r="DW26" s="321"/>
      <c r="DX26" s="321"/>
      <c r="DY26" s="321"/>
      <c r="DZ26" s="321"/>
      <c r="EA26" s="321"/>
      <c r="EB26" s="321"/>
      <c r="EC26" s="321"/>
      <c r="ED26" s="321"/>
      <c r="EE26" s="321"/>
      <c r="EF26" s="321"/>
      <c r="EG26" s="321"/>
      <c r="EH26" s="321"/>
      <c r="EI26" s="321"/>
      <c r="EJ26" s="321"/>
      <c r="EK26" s="321"/>
      <c r="EL26" s="321"/>
      <c r="EM26" s="321"/>
      <c r="EN26" s="321"/>
      <c r="EO26" s="321"/>
      <c r="EP26" s="321"/>
      <c r="EQ26" s="321"/>
      <c r="ER26" s="321"/>
      <c r="ES26" s="321"/>
      <c r="ET26" s="321"/>
      <c r="EU26" s="321"/>
      <c r="EV26" s="321"/>
      <c r="EW26" s="321"/>
      <c r="EX26" s="321"/>
      <c r="EY26" s="321"/>
      <c r="EZ26" s="321"/>
      <c r="FA26" s="321"/>
      <c r="FB26" s="321"/>
      <c r="FC26" s="321"/>
      <c r="FD26" s="321"/>
      <c r="FE26" s="321"/>
      <c r="FF26" s="321"/>
      <c r="FG26" s="321"/>
      <c r="FH26" s="321"/>
      <c r="FI26" s="321"/>
      <c r="FJ26" s="321"/>
      <c r="FK26" s="321"/>
      <c r="FL26" s="321"/>
      <c r="FM26" s="321"/>
      <c r="FN26" s="321"/>
      <c r="FO26" s="321"/>
      <c r="FP26" s="321"/>
      <c r="FQ26" s="321"/>
      <c r="FR26" s="321"/>
      <c r="FS26" s="321"/>
      <c r="FT26" s="321"/>
      <c r="FU26" s="321"/>
      <c r="FV26" s="321"/>
      <c r="FW26" s="321"/>
      <c r="FX26" s="321"/>
      <c r="FY26" s="321"/>
      <c r="FZ26" s="321"/>
      <c r="GA26" s="321"/>
      <c r="GB26" s="321"/>
      <c r="GC26" s="321"/>
      <c r="GD26" s="321"/>
      <c r="GE26" s="321"/>
      <c r="GF26" s="321"/>
      <c r="GG26" s="321"/>
      <c r="GH26" s="321"/>
      <c r="GI26" s="321"/>
      <c r="GJ26" s="321"/>
      <c r="GK26" s="321"/>
      <c r="GL26" s="321"/>
      <c r="GM26" s="321"/>
      <c r="GN26" s="321"/>
      <c r="GO26" s="321"/>
      <c r="GP26" s="321"/>
      <c r="GQ26" s="321"/>
      <c r="GR26" s="321"/>
      <c r="GS26" s="321"/>
      <c r="GT26" s="321"/>
      <c r="GU26" s="321"/>
      <c r="GV26" s="321"/>
      <c r="GW26" s="321"/>
      <c r="GX26" s="321"/>
      <c r="GY26" s="321"/>
      <c r="GZ26" s="321"/>
      <c r="HA26" s="321"/>
      <c r="HB26" s="321"/>
      <c r="HC26" s="321"/>
      <c r="HD26" s="321"/>
      <c r="HE26" s="321"/>
      <c r="HF26" s="321"/>
      <c r="HG26" s="321"/>
      <c r="HH26" s="321"/>
      <c r="HI26" s="321"/>
      <c r="HJ26" s="321"/>
      <c r="HK26" s="321"/>
      <c r="HL26" s="321"/>
      <c r="HM26" s="321"/>
      <c r="HN26" s="321"/>
      <c r="HO26" s="321"/>
      <c r="HP26" s="321"/>
      <c r="HQ26" s="321"/>
      <c r="HR26" s="321"/>
      <c r="HS26" s="321"/>
      <c r="HT26" s="321"/>
      <c r="HU26" s="321"/>
      <c r="HV26" s="321"/>
      <c r="HW26" s="321"/>
      <c r="HX26" s="321"/>
      <c r="HY26" s="321"/>
      <c r="HZ26" s="321"/>
      <c r="IA26" s="321"/>
      <c r="IB26" s="321"/>
      <c r="IC26" s="321"/>
      <c r="ID26" s="321"/>
      <c r="IE26" s="321"/>
      <c r="IF26" s="321"/>
      <c r="IG26" s="321"/>
      <c r="IH26" s="321"/>
      <c r="II26" s="321"/>
      <c r="IJ26" s="321"/>
      <c r="IK26" s="321"/>
      <c r="IL26" s="321"/>
      <c r="IM26" s="321"/>
      <c r="IN26" s="321"/>
      <c r="IO26" s="321"/>
      <c r="IP26" s="321"/>
      <c r="IQ26" s="321"/>
      <c r="IR26" s="321"/>
      <c r="IS26" s="321"/>
      <c r="IT26" s="321"/>
      <c r="IU26" s="321"/>
      <c r="IV26" s="321"/>
    </row>
    <row r="27" spans="1:256" ht="60" customHeight="1">
      <c r="A27" s="816"/>
      <c r="B27" s="817">
        <v>3</v>
      </c>
      <c r="C27" s="531" t="str">
        <f>UPPER(IF($A27="","",VLOOKUP($A27,#REF!,2)))</f>
        <v/>
      </c>
      <c r="D27" s="808" t="str">
        <f>UPPER(IF($A27="","",VLOOKUP($A27,#REF!,3)))</f>
        <v/>
      </c>
      <c r="E27" s="808" t="str">
        <f>PROPER(IF($A27="","",VLOOKUP($A27,#REF!,4)))</f>
        <v/>
      </c>
      <c r="F27" s="531" t="str">
        <f>UPPER(IF($A27="","",VLOOKUP($A27,#REF!,5)))</f>
        <v/>
      </c>
      <c r="G27" s="535"/>
      <c r="H27" s="535"/>
      <c r="I27" s="534"/>
      <c r="J27" s="535"/>
      <c r="K27" s="535"/>
      <c r="L27" s="536"/>
      <c r="M27" s="536"/>
      <c r="N27" s="1770"/>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Q27" s="321"/>
      <c r="BR27" s="321"/>
      <c r="BS27" s="321"/>
      <c r="BT27" s="321"/>
      <c r="BU27" s="321"/>
      <c r="BV27" s="321"/>
      <c r="BW27" s="321"/>
      <c r="BX27" s="321"/>
      <c r="BY27" s="321"/>
      <c r="BZ27" s="321"/>
      <c r="CA27" s="321"/>
      <c r="CB27" s="321"/>
      <c r="CC27" s="321"/>
      <c r="CD27" s="321"/>
      <c r="CE27" s="321"/>
      <c r="CF27" s="321"/>
      <c r="CG27" s="321"/>
      <c r="CH27" s="321"/>
      <c r="CI27" s="321"/>
      <c r="CJ27" s="321"/>
      <c r="CK27" s="321"/>
      <c r="CL27" s="321"/>
      <c r="CM27" s="321"/>
      <c r="CN27" s="321"/>
      <c r="CO27" s="321"/>
      <c r="CP27" s="321"/>
      <c r="CQ27" s="321"/>
      <c r="CR27" s="321"/>
      <c r="CS27" s="321"/>
      <c r="CT27" s="321"/>
      <c r="CU27" s="321"/>
      <c r="CV27" s="321"/>
      <c r="CW27" s="321"/>
      <c r="CX27" s="321"/>
      <c r="CY27" s="321"/>
      <c r="CZ27" s="321"/>
      <c r="DA27" s="321"/>
      <c r="DB27" s="321"/>
      <c r="DC27" s="321"/>
      <c r="DD27" s="321"/>
      <c r="DE27" s="321"/>
      <c r="DF27" s="321"/>
      <c r="DG27" s="321"/>
      <c r="DH27" s="321"/>
      <c r="DI27" s="321"/>
      <c r="DJ27" s="321"/>
      <c r="DK27" s="321"/>
      <c r="DL27" s="321"/>
      <c r="DM27" s="321"/>
      <c r="DN27" s="321"/>
      <c r="DO27" s="321"/>
      <c r="DP27" s="321"/>
      <c r="DQ27" s="321"/>
      <c r="DR27" s="321"/>
      <c r="DS27" s="321"/>
      <c r="DT27" s="321"/>
      <c r="DU27" s="321"/>
      <c r="DV27" s="321"/>
      <c r="DW27" s="321"/>
      <c r="DX27" s="321"/>
      <c r="DY27" s="321"/>
      <c r="DZ27" s="321"/>
      <c r="EA27" s="321"/>
      <c r="EB27" s="321"/>
      <c r="EC27" s="321"/>
      <c r="ED27" s="321"/>
      <c r="EE27" s="321"/>
      <c r="EF27" s="321"/>
      <c r="EG27" s="321"/>
      <c r="EH27" s="321"/>
      <c r="EI27" s="321"/>
      <c r="EJ27" s="321"/>
      <c r="EK27" s="321"/>
      <c r="EL27" s="321"/>
      <c r="EM27" s="321"/>
      <c r="EN27" s="321"/>
      <c r="EO27" s="321"/>
      <c r="EP27" s="321"/>
      <c r="EQ27" s="321"/>
      <c r="ER27" s="321"/>
      <c r="ES27" s="321"/>
      <c r="ET27" s="321"/>
      <c r="EU27" s="321"/>
      <c r="EV27" s="321"/>
      <c r="EW27" s="321"/>
      <c r="EX27" s="321"/>
      <c r="EY27" s="321"/>
      <c r="EZ27" s="321"/>
      <c r="FA27" s="321"/>
      <c r="FB27" s="321"/>
      <c r="FC27" s="321"/>
      <c r="FD27" s="321"/>
      <c r="FE27" s="321"/>
      <c r="FF27" s="321"/>
      <c r="FG27" s="321"/>
      <c r="FH27" s="321"/>
      <c r="FI27" s="321"/>
      <c r="FJ27" s="321"/>
      <c r="FK27" s="321"/>
      <c r="FL27" s="321"/>
      <c r="FM27" s="321"/>
      <c r="FN27" s="321"/>
      <c r="FO27" s="321"/>
      <c r="FP27" s="321"/>
      <c r="FQ27" s="321"/>
      <c r="FR27" s="321"/>
      <c r="FS27" s="321"/>
      <c r="FT27" s="321"/>
      <c r="FU27" s="321"/>
      <c r="FV27" s="321"/>
      <c r="FW27" s="321"/>
      <c r="FX27" s="321"/>
      <c r="FY27" s="321"/>
      <c r="FZ27" s="321"/>
      <c r="GA27" s="321"/>
      <c r="GB27" s="321"/>
      <c r="GC27" s="321"/>
      <c r="GD27" s="321"/>
      <c r="GE27" s="321"/>
      <c r="GF27" s="321"/>
      <c r="GG27" s="321"/>
      <c r="GH27" s="321"/>
      <c r="GI27" s="321"/>
      <c r="GJ27" s="321"/>
      <c r="GK27" s="321"/>
      <c r="GL27" s="321"/>
      <c r="GM27" s="321"/>
      <c r="GN27" s="321"/>
      <c r="GO27" s="321"/>
      <c r="GP27" s="321"/>
      <c r="GQ27" s="321"/>
      <c r="GR27" s="321"/>
      <c r="GS27" s="321"/>
      <c r="GT27" s="321"/>
      <c r="GU27" s="321"/>
      <c r="GV27" s="321"/>
      <c r="GW27" s="321"/>
      <c r="GX27" s="321"/>
      <c r="GY27" s="321"/>
      <c r="GZ27" s="321"/>
      <c r="HA27" s="321"/>
      <c r="HB27" s="321"/>
      <c r="HC27" s="321"/>
      <c r="HD27" s="321"/>
      <c r="HE27" s="321"/>
      <c r="HF27" s="321"/>
      <c r="HG27" s="321"/>
      <c r="HH27" s="321"/>
      <c r="HI27" s="321"/>
      <c r="HJ27" s="321"/>
      <c r="HK27" s="321"/>
      <c r="HL27" s="321"/>
      <c r="HM27" s="321"/>
      <c r="HN27" s="321"/>
      <c r="HO27" s="321"/>
      <c r="HP27" s="321"/>
      <c r="HQ27" s="321"/>
      <c r="HR27" s="321"/>
      <c r="HS27" s="321"/>
      <c r="HT27" s="321"/>
      <c r="HU27" s="321"/>
      <c r="HV27" s="321"/>
      <c r="HW27" s="321"/>
      <c r="HX27" s="321"/>
      <c r="HY27" s="321"/>
      <c r="HZ27" s="321"/>
      <c r="IA27" s="321"/>
      <c r="IB27" s="321"/>
      <c r="IC27" s="321"/>
      <c r="ID27" s="321"/>
      <c r="IE27" s="321"/>
      <c r="IF27" s="321"/>
      <c r="IG27" s="321"/>
      <c r="IH27" s="321"/>
      <c r="II27" s="321"/>
      <c r="IJ27" s="321"/>
      <c r="IK27" s="321"/>
      <c r="IL27" s="321"/>
      <c r="IM27" s="321"/>
      <c r="IN27" s="321"/>
      <c r="IO27" s="321"/>
      <c r="IP27" s="321"/>
      <c r="IQ27" s="321"/>
      <c r="IR27" s="321"/>
      <c r="IS27" s="321"/>
      <c r="IT27" s="321"/>
      <c r="IU27" s="321"/>
      <c r="IV27" s="321"/>
    </row>
    <row r="28" spans="1:256" ht="60" customHeight="1">
      <c r="A28" s="816"/>
      <c r="B28" s="817">
        <v>4</v>
      </c>
      <c r="C28" s="531" t="str">
        <f>UPPER(IF($A28="","",VLOOKUP($A28,#REF!,2)))</f>
        <v/>
      </c>
      <c r="D28" s="808" t="str">
        <f>UPPER(IF($A28="","",VLOOKUP($A28,#REF!,3)))</f>
        <v/>
      </c>
      <c r="E28" s="808" t="str">
        <f>PROPER(IF($A28="","",VLOOKUP($A28,#REF!,4)))</f>
        <v/>
      </c>
      <c r="F28" s="531" t="str">
        <f>UPPER(IF($A28="","",VLOOKUP($A28,#REF!,5)))</f>
        <v/>
      </c>
      <c r="G28" s="535"/>
      <c r="H28" s="535"/>
      <c r="I28" s="535"/>
      <c r="J28" s="534"/>
      <c r="K28" s="535"/>
      <c r="L28" s="536"/>
      <c r="M28" s="536"/>
      <c r="N28" s="1770"/>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321"/>
      <c r="BT28" s="321"/>
      <c r="BU28" s="321"/>
      <c r="BV28" s="321"/>
      <c r="BW28" s="321"/>
      <c r="BX28" s="321"/>
      <c r="BY28" s="321"/>
      <c r="BZ28" s="321"/>
      <c r="CA28" s="321"/>
      <c r="CB28" s="321"/>
      <c r="CC28" s="321"/>
      <c r="CD28" s="321"/>
      <c r="CE28" s="321"/>
      <c r="CF28" s="321"/>
      <c r="CG28" s="321"/>
      <c r="CH28" s="321"/>
      <c r="CI28" s="321"/>
      <c r="CJ28" s="321"/>
      <c r="CK28" s="321"/>
      <c r="CL28" s="321"/>
      <c r="CM28" s="321"/>
      <c r="CN28" s="321"/>
      <c r="CO28" s="321"/>
      <c r="CP28" s="321"/>
      <c r="CQ28" s="321"/>
      <c r="CR28" s="321"/>
      <c r="CS28" s="321"/>
      <c r="CT28" s="321"/>
      <c r="CU28" s="321"/>
      <c r="CV28" s="321"/>
      <c r="CW28" s="321"/>
      <c r="CX28" s="321"/>
      <c r="CY28" s="321"/>
      <c r="CZ28" s="321"/>
      <c r="DA28" s="321"/>
      <c r="DB28" s="321"/>
      <c r="DC28" s="321"/>
      <c r="DD28" s="321"/>
      <c r="DE28" s="321"/>
      <c r="DF28" s="321"/>
      <c r="DG28" s="321"/>
      <c r="DH28" s="321"/>
      <c r="DI28" s="321"/>
      <c r="DJ28" s="321"/>
      <c r="DK28" s="321"/>
      <c r="DL28" s="321"/>
      <c r="DM28" s="321"/>
      <c r="DN28" s="321"/>
      <c r="DO28" s="321"/>
      <c r="DP28" s="321"/>
      <c r="DQ28" s="321"/>
      <c r="DR28" s="321"/>
      <c r="DS28" s="321"/>
      <c r="DT28" s="321"/>
      <c r="DU28" s="321"/>
      <c r="DV28" s="321"/>
      <c r="DW28" s="321"/>
      <c r="DX28" s="321"/>
      <c r="DY28" s="321"/>
      <c r="DZ28" s="321"/>
      <c r="EA28" s="321"/>
      <c r="EB28" s="321"/>
      <c r="EC28" s="321"/>
      <c r="ED28" s="321"/>
      <c r="EE28" s="321"/>
      <c r="EF28" s="321"/>
      <c r="EG28" s="321"/>
      <c r="EH28" s="321"/>
      <c r="EI28" s="321"/>
      <c r="EJ28" s="321"/>
      <c r="EK28" s="321"/>
      <c r="EL28" s="321"/>
      <c r="EM28" s="321"/>
      <c r="EN28" s="321"/>
      <c r="EO28" s="321"/>
      <c r="EP28" s="321"/>
      <c r="EQ28" s="321"/>
      <c r="ER28" s="321"/>
      <c r="ES28" s="321"/>
      <c r="ET28" s="321"/>
      <c r="EU28" s="321"/>
      <c r="EV28" s="321"/>
      <c r="EW28" s="321"/>
      <c r="EX28" s="321"/>
      <c r="EY28" s="321"/>
      <c r="EZ28" s="321"/>
      <c r="FA28" s="321"/>
      <c r="FB28" s="321"/>
      <c r="FC28" s="321"/>
      <c r="FD28" s="321"/>
      <c r="FE28" s="321"/>
      <c r="FF28" s="321"/>
      <c r="FG28" s="321"/>
      <c r="FH28" s="321"/>
      <c r="FI28" s="321"/>
      <c r="FJ28" s="321"/>
      <c r="FK28" s="321"/>
      <c r="FL28" s="321"/>
      <c r="FM28" s="321"/>
      <c r="FN28" s="321"/>
      <c r="FO28" s="321"/>
      <c r="FP28" s="321"/>
      <c r="FQ28" s="321"/>
      <c r="FR28" s="321"/>
      <c r="FS28" s="321"/>
      <c r="FT28" s="321"/>
      <c r="FU28" s="321"/>
      <c r="FV28" s="321"/>
      <c r="FW28" s="321"/>
      <c r="FX28" s="321"/>
      <c r="FY28" s="321"/>
      <c r="FZ28" s="321"/>
      <c r="GA28" s="321"/>
      <c r="GB28" s="321"/>
      <c r="GC28" s="321"/>
      <c r="GD28" s="321"/>
      <c r="GE28" s="321"/>
      <c r="GF28" s="321"/>
      <c r="GG28" s="321"/>
      <c r="GH28" s="321"/>
      <c r="GI28" s="321"/>
      <c r="GJ28" s="321"/>
      <c r="GK28" s="321"/>
      <c r="GL28" s="321"/>
      <c r="GM28" s="321"/>
      <c r="GN28" s="321"/>
      <c r="GO28" s="321"/>
      <c r="GP28" s="321"/>
      <c r="GQ28" s="321"/>
      <c r="GR28" s="321"/>
      <c r="GS28" s="321"/>
      <c r="GT28" s="321"/>
      <c r="GU28" s="321"/>
      <c r="GV28" s="321"/>
      <c r="GW28" s="321"/>
      <c r="GX28" s="321"/>
      <c r="GY28" s="321"/>
      <c r="GZ28" s="321"/>
      <c r="HA28" s="321"/>
      <c r="HB28" s="321"/>
      <c r="HC28" s="321"/>
      <c r="HD28" s="321"/>
      <c r="HE28" s="321"/>
      <c r="HF28" s="321"/>
      <c r="HG28" s="321"/>
      <c r="HH28" s="321"/>
      <c r="HI28" s="321"/>
      <c r="HJ28" s="321"/>
      <c r="HK28" s="321"/>
      <c r="HL28" s="321"/>
      <c r="HM28" s="321"/>
      <c r="HN28" s="321"/>
      <c r="HO28" s="321"/>
      <c r="HP28" s="321"/>
      <c r="HQ28" s="321"/>
      <c r="HR28" s="321"/>
      <c r="HS28" s="321"/>
      <c r="HT28" s="321"/>
      <c r="HU28" s="321"/>
      <c r="HV28" s="321"/>
      <c r="HW28" s="321"/>
      <c r="HX28" s="321"/>
      <c r="HY28" s="321"/>
      <c r="HZ28" s="321"/>
      <c r="IA28" s="321"/>
      <c r="IB28" s="321"/>
      <c r="IC28" s="321"/>
      <c r="ID28" s="321"/>
      <c r="IE28" s="321"/>
      <c r="IF28" s="321"/>
      <c r="IG28" s="321"/>
      <c r="IH28" s="321"/>
      <c r="II28" s="321"/>
      <c r="IJ28" s="321"/>
      <c r="IK28" s="321"/>
      <c r="IL28" s="321"/>
      <c r="IM28" s="321"/>
      <c r="IN28" s="321"/>
      <c r="IO28" s="321"/>
      <c r="IP28" s="321"/>
      <c r="IQ28" s="321"/>
      <c r="IR28" s="321"/>
      <c r="IS28" s="321"/>
      <c r="IT28" s="321"/>
      <c r="IU28" s="321"/>
      <c r="IV28" s="321"/>
    </row>
    <row r="29" spans="1:256" ht="60" customHeight="1">
      <c r="A29" s="816"/>
      <c r="B29" s="817">
        <v>5</v>
      </c>
      <c r="C29" s="531" t="str">
        <f>UPPER(IF($A29="","",VLOOKUP($A29,#REF!,2)))</f>
        <v/>
      </c>
      <c r="D29" s="808" t="str">
        <f>UPPER(IF($A29="","",VLOOKUP($A29,#REF!,3)))</f>
        <v/>
      </c>
      <c r="E29" s="808" t="str">
        <f>PROPER(IF($A29="","",VLOOKUP($A29,#REF!,4)))</f>
        <v/>
      </c>
      <c r="F29" s="531" t="str">
        <f>UPPER(IF($A29="","",VLOOKUP($A29,#REF!,5)))</f>
        <v/>
      </c>
      <c r="G29" s="535"/>
      <c r="H29" s="535"/>
      <c r="I29" s="535"/>
      <c r="J29" s="535"/>
      <c r="K29" s="534"/>
      <c r="L29" s="536"/>
      <c r="M29" s="536"/>
      <c r="N29" s="1770"/>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c r="CJ29" s="321"/>
      <c r="CK29" s="321"/>
      <c r="CL29" s="321"/>
      <c r="CM29" s="321"/>
      <c r="CN29" s="321"/>
      <c r="CO29" s="321"/>
      <c r="CP29" s="321"/>
      <c r="CQ29" s="321"/>
      <c r="CR29" s="321"/>
      <c r="CS29" s="321"/>
      <c r="CT29" s="321"/>
      <c r="CU29" s="321"/>
      <c r="CV29" s="321"/>
      <c r="CW29" s="321"/>
      <c r="CX29" s="321"/>
      <c r="CY29" s="321"/>
      <c r="CZ29" s="321"/>
      <c r="DA29" s="321"/>
      <c r="DB29" s="321"/>
      <c r="DC29" s="321"/>
      <c r="DD29" s="321"/>
      <c r="DE29" s="321"/>
      <c r="DF29" s="321"/>
      <c r="DG29" s="321"/>
      <c r="DH29" s="321"/>
      <c r="DI29" s="321"/>
      <c r="DJ29" s="321"/>
      <c r="DK29" s="321"/>
      <c r="DL29" s="321"/>
      <c r="DM29" s="321"/>
      <c r="DN29" s="321"/>
      <c r="DO29" s="321"/>
      <c r="DP29" s="321"/>
      <c r="DQ29" s="321"/>
      <c r="DR29" s="321"/>
      <c r="DS29" s="321"/>
      <c r="DT29" s="321"/>
      <c r="DU29" s="321"/>
      <c r="DV29" s="321"/>
      <c r="DW29" s="321"/>
      <c r="DX29" s="321"/>
      <c r="DY29" s="321"/>
      <c r="DZ29" s="321"/>
      <c r="EA29" s="321"/>
      <c r="EB29" s="321"/>
      <c r="EC29" s="321"/>
      <c r="ED29" s="321"/>
      <c r="EE29" s="321"/>
      <c r="EF29" s="321"/>
      <c r="EG29" s="321"/>
      <c r="EH29" s="321"/>
      <c r="EI29" s="321"/>
      <c r="EJ29" s="321"/>
      <c r="EK29" s="321"/>
      <c r="EL29" s="321"/>
      <c r="EM29" s="321"/>
      <c r="EN29" s="321"/>
      <c r="EO29" s="321"/>
      <c r="EP29" s="321"/>
      <c r="EQ29" s="321"/>
      <c r="ER29" s="321"/>
      <c r="ES29" s="321"/>
      <c r="ET29" s="321"/>
      <c r="EU29" s="321"/>
      <c r="EV29" s="321"/>
      <c r="EW29" s="321"/>
      <c r="EX29" s="321"/>
      <c r="EY29" s="321"/>
      <c r="EZ29" s="321"/>
      <c r="FA29" s="321"/>
      <c r="FB29" s="321"/>
      <c r="FC29" s="321"/>
      <c r="FD29" s="321"/>
      <c r="FE29" s="321"/>
      <c r="FF29" s="321"/>
      <c r="FG29" s="321"/>
      <c r="FH29" s="321"/>
      <c r="FI29" s="321"/>
      <c r="FJ29" s="321"/>
      <c r="FK29" s="321"/>
      <c r="FL29" s="321"/>
      <c r="FM29" s="321"/>
      <c r="FN29" s="321"/>
      <c r="FO29" s="321"/>
      <c r="FP29" s="321"/>
      <c r="FQ29" s="321"/>
      <c r="FR29" s="321"/>
      <c r="FS29" s="321"/>
      <c r="FT29" s="321"/>
      <c r="FU29" s="321"/>
      <c r="FV29" s="321"/>
      <c r="FW29" s="321"/>
      <c r="FX29" s="321"/>
      <c r="FY29" s="321"/>
      <c r="FZ29" s="321"/>
      <c r="GA29" s="321"/>
      <c r="GB29" s="321"/>
      <c r="GC29" s="321"/>
      <c r="GD29" s="321"/>
      <c r="GE29" s="321"/>
      <c r="GF29" s="321"/>
      <c r="GG29" s="321"/>
      <c r="GH29" s="321"/>
      <c r="GI29" s="321"/>
      <c r="GJ29" s="321"/>
      <c r="GK29" s="321"/>
      <c r="GL29" s="321"/>
      <c r="GM29" s="321"/>
      <c r="GN29" s="321"/>
      <c r="GO29" s="321"/>
      <c r="GP29" s="321"/>
      <c r="GQ29" s="321"/>
      <c r="GR29" s="321"/>
      <c r="GS29" s="321"/>
      <c r="GT29" s="321"/>
      <c r="GU29" s="321"/>
      <c r="GV29" s="321"/>
      <c r="GW29" s="321"/>
      <c r="GX29" s="321"/>
      <c r="GY29" s="321"/>
      <c r="GZ29" s="321"/>
      <c r="HA29" s="321"/>
      <c r="HB29" s="321"/>
      <c r="HC29" s="321"/>
      <c r="HD29" s="321"/>
      <c r="HE29" s="321"/>
      <c r="HF29" s="321"/>
      <c r="HG29" s="321"/>
      <c r="HH29" s="321"/>
      <c r="HI29" s="321"/>
      <c r="HJ29" s="321"/>
      <c r="HK29" s="321"/>
      <c r="HL29" s="321"/>
      <c r="HM29" s="321"/>
      <c r="HN29" s="321"/>
      <c r="HO29" s="321"/>
      <c r="HP29" s="321"/>
      <c r="HQ29" s="321"/>
      <c r="HR29" s="321"/>
      <c r="HS29" s="321"/>
      <c r="HT29" s="321"/>
      <c r="HU29" s="321"/>
      <c r="HV29" s="321"/>
      <c r="HW29" s="321"/>
      <c r="HX29" s="321"/>
      <c r="HY29" s="321"/>
      <c r="HZ29" s="321"/>
      <c r="IA29" s="321"/>
      <c r="IB29" s="321"/>
      <c r="IC29" s="321"/>
      <c r="ID29" s="321"/>
      <c r="IE29" s="321"/>
      <c r="IF29" s="321"/>
      <c r="IG29" s="321"/>
      <c r="IH29" s="321"/>
      <c r="II29" s="321"/>
      <c r="IJ29" s="321"/>
      <c r="IK29" s="321"/>
      <c r="IL29" s="321"/>
      <c r="IM29" s="321"/>
      <c r="IN29" s="321"/>
      <c r="IO29" s="321"/>
      <c r="IP29" s="321"/>
      <c r="IQ29" s="321"/>
      <c r="IR29" s="321"/>
      <c r="IS29" s="321"/>
      <c r="IT29" s="321"/>
      <c r="IU29" s="321"/>
      <c r="IV29" s="321"/>
    </row>
    <row r="30" spans="1:256" ht="102.75" customHeight="1">
      <c r="A30" s="1781"/>
      <c r="B30" s="1781"/>
      <c r="C30" s="329" t="s">
        <v>227</v>
      </c>
      <c r="D30" s="810"/>
      <c r="E30" s="811"/>
      <c r="F30" s="330" t="s">
        <v>212</v>
      </c>
      <c r="G30" s="913">
        <f>'vnos podatkov'!$B$10</f>
        <v>0</v>
      </c>
      <c r="H30" s="914"/>
      <c r="I30" s="914"/>
      <c r="J30" s="914"/>
      <c r="K30" s="331" t="s">
        <v>186</v>
      </c>
      <c r="L30" s="1774"/>
      <c r="M30" s="1774"/>
      <c r="N30" s="1770"/>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c r="BN30" s="321"/>
      <c r="BO30" s="321"/>
      <c r="BP30" s="321"/>
      <c r="BQ30" s="321"/>
      <c r="BR30" s="321"/>
      <c r="BS30" s="321"/>
      <c r="BT30" s="321"/>
      <c r="BU30" s="321"/>
      <c r="BV30" s="321"/>
      <c r="BW30" s="321"/>
      <c r="BX30" s="321"/>
      <c r="BY30" s="321"/>
      <c r="BZ30" s="321"/>
      <c r="CA30" s="321"/>
      <c r="CB30" s="321"/>
      <c r="CC30" s="321"/>
      <c r="CD30" s="321"/>
      <c r="CE30" s="321"/>
      <c r="CF30" s="321"/>
      <c r="CG30" s="321"/>
      <c r="CH30" s="321"/>
      <c r="CI30" s="321"/>
      <c r="CJ30" s="321"/>
      <c r="CK30" s="321"/>
      <c r="CL30" s="321"/>
      <c r="CM30" s="321"/>
      <c r="CN30" s="321"/>
      <c r="CO30" s="321"/>
      <c r="CP30" s="321"/>
      <c r="CQ30" s="321"/>
      <c r="CR30" s="321"/>
      <c r="CS30" s="321"/>
      <c r="CT30" s="321"/>
      <c r="CU30" s="321"/>
      <c r="CV30" s="321"/>
      <c r="CW30" s="321"/>
      <c r="CX30" s="321"/>
      <c r="CY30" s="321"/>
      <c r="CZ30" s="321"/>
      <c r="DA30" s="321"/>
      <c r="DB30" s="321"/>
      <c r="DC30" s="321"/>
      <c r="DD30" s="321"/>
      <c r="DE30" s="321"/>
      <c r="DF30" s="321"/>
      <c r="DG30" s="321"/>
      <c r="DH30" s="321"/>
      <c r="DI30" s="321"/>
      <c r="DJ30" s="321"/>
      <c r="DK30" s="321"/>
      <c r="DL30" s="321"/>
      <c r="DM30" s="321"/>
      <c r="DN30" s="321"/>
      <c r="DO30" s="321"/>
      <c r="DP30" s="321"/>
      <c r="DQ30" s="321"/>
      <c r="DR30" s="321"/>
      <c r="DS30" s="321"/>
      <c r="DT30" s="321"/>
      <c r="DU30" s="321"/>
      <c r="DV30" s="321"/>
      <c r="DW30" s="321"/>
      <c r="DX30" s="321"/>
      <c r="DY30" s="321"/>
      <c r="DZ30" s="321"/>
      <c r="EA30" s="321"/>
      <c r="EB30" s="321"/>
      <c r="EC30" s="321"/>
      <c r="ED30" s="321"/>
      <c r="EE30" s="321"/>
      <c r="EF30" s="321"/>
      <c r="EG30" s="321"/>
      <c r="EH30" s="321"/>
      <c r="EI30" s="321"/>
      <c r="EJ30" s="321"/>
      <c r="EK30" s="321"/>
      <c r="EL30" s="321"/>
      <c r="EM30" s="321"/>
      <c r="EN30" s="321"/>
      <c r="EO30" s="321"/>
      <c r="EP30" s="321"/>
      <c r="EQ30" s="321"/>
      <c r="ER30" s="321"/>
      <c r="ES30" s="321"/>
      <c r="ET30" s="321"/>
      <c r="EU30" s="321"/>
      <c r="EV30" s="321"/>
      <c r="EW30" s="321"/>
      <c r="EX30" s="321"/>
      <c r="EY30" s="321"/>
      <c r="EZ30" s="321"/>
      <c r="FA30" s="321"/>
      <c r="FB30" s="321"/>
      <c r="FC30" s="321"/>
      <c r="FD30" s="321"/>
      <c r="FE30" s="321"/>
      <c r="FF30" s="321"/>
      <c r="FG30" s="321"/>
      <c r="FH30" s="321"/>
      <c r="FI30" s="321"/>
      <c r="FJ30" s="321"/>
      <c r="FK30" s="321"/>
      <c r="FL30" s="321"/>
      <c r="FM30" s="321"/>
      <c r="FN30" s="321"/>
      <c r="FO30" s="321"/>
      <c r="FP30" s="321"/>
      <c r="FQ30" s="321"/>
      <c r="FR30" s="321"/>
      <c r="FS30" s="321"/>
      <c r="FT30" s="321"/>
      <c r="FU30" s="321"/>
      <c r="FV30" s="321"/>
      <c r="FW30" s="321"/>
      <c r="FX30" s="321"/>
      <c r="FY30" s="321"/>
      <c r="FZ30" s="321"/>
      <c r="GA30" s="321"/>
      <c r="GB30" s="321"/>
      <c r="GC30" s="321"/>
      <c r="GD30" s="321"/>
      <c r="GE30" s="321"/>
      <c r="GF30" s="321"/>
      <c r="GG30" s="321"/>
      <c r="GH30" s="321"/>
      <c r="GI30" s="321"/>
      <c r="GJ30" s="321"/>
      <c r="GK30" s="321"/>
      <c r="GL30" s="321"/>
      <c r="GM30" s="321"/>
      <c r="GN30" s="321"/>
      <c r="GO30" s="321"/>
      <c r="GP30" s="321"/>
      <c r="GQ30" s="321"/>
      <c r="GR30" s="321"/>
      <c r="GS30" s="321"/>
      <c r="GT30" s="321"/>
      <c r="GU30" s="321"/>
      <c r="GV30" s="321"/>
      <c r="GW30" s="321"/>
      <c r="GX30" s="321"/>
      <c r="GY30" s="321"/>
      <c r="GZ30" s="321"/>
      <c r="HA30" s="321"/>
      <c r="HB30" s="321"/>
      <c r="HC30" s="321"/>
      <c r="HD30" s="321"/>
      <c r="HE30" s="321"/>
      <c r="HF30" s="321"/>
      <c r="HG30" s="321"/>
      <c r="HH30" s="321"/>
      <c r="HI30" s="321"/>
      <c r="HJ30" s="321"/>
      <c r="HK30" s="321"/>
      <c r="HL30" s="321"/>
      <c r="HM30" s="321"/>
      <c r="HN30" s="321"/>
      <c r="HO30" s="321"/>
      <c r="HP30" s="321"/>
      <c r="HQ30" s="321"/>
      <c r="HR30" s="321"/>
      <c r="HS30" s="321"/>
      <c r="HT30" s="321"/>
      <c r="HU30" s="321"/>
      <c r="HV30" s="321"/>
      <c r="HW30" s="321"/>
      <c r="HX30" s="321"/>
      <c r="HY30" s="321"/>
      <c r="HZ30" s="321"/>
      <c r="IA30" s="321"/>
      <c r="IB30" s="321"/>
      <c r="IC30" s="321"/>
      <c r="ID30" s="321"/>
      <c r="IE30" s="321"/>
      <c r="IF30" s="321"/>
      <c r="IG30" s="321"/>
      <c r="IH30" s="321"/>
      <c r="II30" s="321"/>
      <c r="IJ30" s="321"/>
      <c r="IK30" s="321"/>
      <c r="IL30" s="321"/>
      <c r="IM30" s="321"/>
      <c r="IN30" s="321"/>
      <c r="IO30" s="321"/>
      <c r="IP30" s="321"/>
      <c r="IQ30" s="321"/>
      <c r="IR30" s="321"/>
      <c r="IS30" s="321"/>
      <c r="IT30" s="321"/>
      <c r="IU30" s="321"/>
      <c r="IV30" s="321"/>
    </row>
    <row r="31" spans="1:256" s="325" customFormat="1" ht="50.1" customHeight="1">
      <c r="A31" s="1781"/>
      <c r="B31" s="1781"/>
      <c r="C31" s="332" t="s">
        <v>188</v>
      </c>
      <c r="D31" s="811"/>
      <c r="E31" s="811"/>
      <c r="F31" s="333" t="s">
        <v>198</v>
      </c>
      <c r="G31" s="1782">
        <f>'vnos podatkov'!$E$10</f>
        <v>0</v>
      </c>
      <c r="H31" s="1782">
        <f>'vnos podatkov'!$E$10</f>
        <v>0</v>
      </c>
      <c r="I31" s="1782">
        <f>'vnos podatkov'!$E$10</f>
        <v>0</v>
      </c>
      <c r="J31" s="1782">
        <f>'vnos podatkov'!$E$10</f>
        <v>0</v>
      </c>
      <c r="K31" s="331" t="s">
        <v>186</v>
      </c>
      <c r="L31" s="1773"/>
      <c r="M31" s="1773"/>
      <c r="N31" s="1770"/>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c r="GE31" s="324"/>
      <c r="GF31" s="324"/>
      <c r="GG31" s="324"/>
      <c r="GH31" s="324"/>
      <c r="GI31" s="324"/>
      <c r="GJ31" s="324"/>
      <c r="GK31" s="324"/>
      <c r="GL31" s="324"/>
      <c r="GM31" s="324"/>
      <c r="GN31" s="324"/>
      <c r="GO31" s="324"/>
      <c r="GP31" s="324"/>
      <c r="GQ31" s="324"/>
      <c r="GR31" s="324"/>
      <c r="GS31" s="324"/>
      <c r="GT31" s="324"/>
      <c r="GU31" s="324"/>
      <c r="GV31" s="324"/>
      <c r="GW31" s="324"/>
      <c r="GX31" s="324"/>
      <c r="GY31" s="324"/>
      <c r="GZ31" s="324"/>
      <c r="HA31" s="324"/>
      <c r="HB31" s="324"/>
      <c r="HC31" s="324"/>
      <c r="HD31" s="324"/>
      <c r="HE31" s="324"/>
      <c r="HF31" s="324"/>
      <c r="HG31" s="324"/>
      <c r="HH31" s="324"/>
      <c r="HI31" s="324"/>
      <c r="HJ31" s="324"/>
      <c r="HK31" s="324"/>
      <c r="HL31" s="324"/>
      <c r="HM31" s="324"/>
      <c r="HN31" s="324"/>
      <c r="HO31" s="324"/>
      <c r="HP31" s="324"/>
      <c r="HQ31" s="324"/>
      <c r="HR31" s="324"/>
      <c r="HS31" s="324"/>
      <c r="HT31" s="324"/>
      <c r="HU31" s="324"/>
      <c r="HV31" s="324"/>
      <c r="HW31" s="324"/>
      <c r="HX31" s="324"/>
      <c r="HY31" s="324"/>
      <c r="HZ31" s="324"/>
      <c r="IA31" s="324"/>
      <c r="IB31" s="324"/>
      <c r="IC31" s="324"/>
      <c r="ID31" s="324"/>
      <c r="IE31" s="324"/>
      <c r="IF31" s="324"/>
      <c r="IG31" s="324"/>
      <c r="IH31" s="324"/>
      <c r="II31" s="324"/>
      <c r="IJ31" s="324"/>
      <c r="IK31" s="324"/>
      <c r="IL31" s="324"/>
      <c r="IM31" s="324"/>
      <c r="IN31" s="324"/>
      <c r="IO31" s="324"/>
      <c r="IP31" s="324"/>
      <c r="IQ31" s="324"/>
      <c r="IR31" s="324"/>
      <c r="IS31" s="324"/>
      <c r="IT31" s="324"/>
      <c r="IU31" s="324"/>
      <c r="IV31" s="324"/>
    </row>
    <row r="32" spans="1:256" ht="50.1" customHeight="1">
      <c r="A32" s="1781"/>
      <c r="B32" s="1781"/>
      <c r="C32" s="332" t="s">
        <v>189</v>
      </c>
      <c r="D32" s="811"/>
      <c r="E32" s="811"/>
      <c r="F32" s="330" t="s">
        <v>486</v>
      </c>
      <c r="G32" s="1783"/>
      <c r="H32" s="1783"/>
      <c r="I32" s="1783"/>
      <c r="J32" s="1783"/>
      <c r="K32" s="331" t="s">
        <v>186</v>
      </c>
      <c r="L32" s="1773"/>
      <c r="M32" s="1773"/>
      <c r="N32" s="1770"/>
    </row>
    <row r="33" spans="1:256" s="335" customFormat="1" ht="30.75">
      <c r="A33" s="1775"/>
      <c r="B33" s="1775"/>
      <c r="C33" s="1775"/>
      <c r="D33" s="1775"/>
      <c r="E33" s="1775"/>
      <c r="F33" s="1775"/>
      <c r="G33" s="1775"/>
      <c r="H33" s="1775"/>
      <c r="I33" s="1775"/>
      <c r="J33" s="1775"/>
      <c r="K33" s="1775"/>
      <c r="L33" s="1775"/>
      <c r="M33" s="1775"/>
      <c r="N33" s="1775"/>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334"/>
      <c r="DI33" s="334"/>
      <c r="DJ33" s="334"/>
      <c r="DK33" s="334"/>
      <c r="DL33" s="334"/>
      <c r="DM33" s="334"/>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c r="FR33" s="334"/>
      <c r="FS33" s="334"/>
      <c r="FT33" s="334"/>
      <c r="FU33" s="334"/>
      <c r="FV33" s="334"/>
      <c r="FW33" s="334"/>
      <c r="FX33" s="334"/>
      <c r="FY33" s="334"/>
      <c r="FZ33" s="334"/>
      <c r="GA33" s="334"/>
      <c r="GB33" s="334"/>
      <c r="GC33" s="334"/>
      <c r="GD33" s="334"/>
      <c r="GE33" s="334"/>
      <c r="GF33" s="334"/>
      <c r="GG33" s="334"/>
      <c r="GH33" s="334"/>
      <c r="GI33" s="334"/>
      <c r="GJ33" s="334"/>
      <c r="GK33" s="334"/>
      <c r="GL33" s="334"/>
      <c r="GM33" s="334"/>
      <c r="GN33" s="334"/>
      <c r="GO33" s="334"/>
      <c r="GP33" s="334"/>
      <c r="GQ33" s="334"/>
      <c r="GR33" s="334"/>
      <c r="GS33" s="334"/>
      <c r="GT33" s="334"/>
      <c r="GU33" s="334"/>
      <c r="GV33" s="334"/>
      <c r="GW33" s="334"/>
      <c r="GX33" s="334"/>
      <c r="GY33" s="334"/>
      <c r="GZ33" s="334"/>
      <c r="HA33" s="334"/>
      <c r="HB33" s="334"/>
      <c r="HC33" s="334"/>
      <c r="HD33" s="334"/>
      <c r="HE33" s="334"/>
      <c r="HF33" s="334"/>
      <c r="HG33" s="334"/>
      <c r="HH33" s="334"/>
      <c r="HI33" s="334"/>
      <c r="HJ33" s="334"/>
      <c r="HK33" s="334"/>
      <c r="HL33" s="334"/>
      <c r="HM33" s="334"/>
      <c r="HN33" s="334"/>
      <c r="HO33" s="334"/>
      <c r="HP33" s="334"/>
      <c r="HQ33" s="334"/>
      <c r="HR33" s="334"/>
      <c r="HS33" s="334"/>
      <c r="HT33" s="334"/>
      <c r="HU33" s="334"/>
      <c r="HV33" s="334"/>
      <c r="HW33" s="334"/>
      <c r="HX33" s="334"/>
      <c r="HY33" s="334"/>
      <c r="HZ33" s="334"/>
      <c r="IA33" s="334"/>
      <c r="IB33" s="334"/>
      <c r="IC33" s="334"/>
      <c r="ID33" s="334"/>
      <c r="IE33" s="334"/>
      <c r="IF33" s="334"/>
      <c r="IG33" s="334"/>
      <c r="IH33" s="334"/>
      <c r="II33" s="334"/>
      <c r="IJ33" s="334"/>
      <c r="IK33" s="334"/>
      <c r="IL33" s="334"/>
      <c r="IM33" s="334"/>
      <c r="IN33" s="334"/>
      <c r="IO33" s="334"/>
      <c r="IP33" s="334"/>
      <c r="IQ33" s="334"/>
      <c r="IR33" s="334"/>
      <c r="IS33" s="334"/>
      <c r="IT33" s="334"/>
      <c r="IU33" s="334"/>
      <c r="IV33" s="334"/>
    </row>
    <row r="34" spans="1:256">
      <c r="A34" s="336"/>
      <c r="B34" s="337"/>
      <c r="C34" s="337"/>
      <c r="D34" s="812"/>
      <c r="E34" s="812"/>
      <c r="F34" s="337"/>
      <c r="G34" s="337"/>
      <c r="H34" s="337"/>
      <c r="I34" s="337"/>
      <c r="J34" s="337"/>
      <c r="K34" s="337"/>
      <c r="L34" s="337"/>
      <c r="M34" s="337"/>
      <c r="N34" s="338"/>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39"/>
      <c r="BI34" s="339"/>
      <c r="BJ34" s="339"/>
      <c r="BK34" s="339"/>
      <c r="BL34" s="339"/>
      <c r="BM34" s="339"/>
      <c r="BN34" s="339"/>
      <c r="BO34" s="339"/>
      <c r="BP34" s="339"/>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39"/>
      <c r="CN34" s="339"/>
      <c r="CO34" s="339"/>
      <c r="CP34" s="339"/>
      <c r="CQ34" s="339"/>
      <c r="CR34" s="339"/>
      <c r="CS34" s="339"/>
      <c r="CT34" s="339"/>
      <c r="CU34" s="339"/>
      <c r="CV34" s="339"/>
      <c r="CW34" s="339"/>
      <c r="CX34" s="339"/>
      <c r="CY34" s="339"/>
      <c r="CZ34" s="339"/>
      <c r="DA34" s="339"/>
      <c r="DB34" s="339"/>
      <c r="DC34" s="339"/>
      <c r="DD34" s="339"/>
      <c r="DE34" s="339"/>
      <c r="DF34" s="339"/>
      <c r="DG34" s="339"/>
      <c r="DH34" s="339"/>
      <c r="DI34" s="339"/>
      <c r="DJ34" s="339"/>
      <c r="DK34" s="339"/>
      <c r="DL34" s="339"/>
      <c r="DM34" s="339"/>
      <c r="DN34" s="339"/>
      <c r="DO34" s="339"/>
      <c r="DP34" s="339"/>
      <c r="DQ34" s="339"/>
      <c r="DR34" s="339"/>
      <c r="DS34" s="339"/>
      <c r="DT34" s="339"/>
      <c r="DU34" s="339"/>
      <c r="DV34" s="339"/>
      <c r="DW34" s="339"/>
      <c r="DX34" s="339"/>
      <c r="DY34" s="339"/>
      <c r="DZ34" s="339"/>
      <c r="EA34" s="339"/>
      <c r="EB34" s="339"/>
      <c r="EC34" s="339"/>
      <c r="ED34" s="339"/>
      <c r="EE34" s="339"/>
      <c r="EF34" s="339"/>
      <c r="EG34" s="339"/>
      <c r="EH34" s="339"/>
      <c r="EI34" s="339"/>
      <c r="EJ34" s="339"/>
      <c r="EK34" s="339"/>
      <c r="EL34" s="339"/>
      <c r="EM34" s="339"/>
      <c r="EN34" s="339"/>
      <c r="EO34" s="339"/>
      <c r="EP34" s="339"/>
      <c r="EQ34" s="339"/>
      <c r="ER34" s="339"/>
      <c r="ES34" s="339"/>
      <c r="ET34" s="339"/>
      <c r="EU34" s="339"/>
      <c r="EV34" s="339"/>
      <c r="EW34" s="339"/>
      <c r="EX34" s="339"/>
      <c r="EY34" s="339"/>
      <c r="EZ34" s="339"/>
      <c r="FA34" s="339"/>
      <c r="FB34" s="339"/>
      <c r="FC34" s="339"/>
      <c r="FD34" s="339"/>
      <c r="FE34" s="339"/>
      <c r="FF34" s="339"/>
      <c r="FG34" s="339"/>
      <c r="FH34" s="339"/>
      <c r="FI34" s="339"/>
      <c r="FJ34" s="339"/>
      <c r="FK34" s="339"/>
      <c r="FL34" s="339"/>
      <c r="FM34" s="339"/>
      <c r="FN34" s="339"/>
      <c r="FO34" s="339"/>
      <c r="FP34" s="339"/>
      <c r="FQ34" s="339"/>
      <c r="FR34" s="339"/>
      <c r="FS34" s="339"/>
      <c r="FT34" s="339"/>
      <c r="FU34" s="339"/>
      <c r="FV34" s="339"/>
      <c r="FW34" s="339"/>
      <c r="FX34" s="339"/>
      <c r="FY34" s="339"/>
      <c r="FZ34" s="339"/>
      <c r="GA34" s="339"/>
      <c r="GB34" s="339"/>
      <c r="GC34" s="339"/>
      <c r="GD34" s="339"/>
      <c r="GE34" s="339"/>
      <c r="GF34" s="339"/>
      <c r="GG34" s="339"/>
      <c r="GH34" s="339"/>
      <c r="GI34" s="339"/>
      <c r="GJ34" s="339"/>
      <c r="GK34" s="339"/>
      <c r="GL34" s="339"/>
      <c r="GM34" s="339"/>
      <c r="GN34" s="339"/>
      <c r="GO34" s="339"/>
      <c r="GP34" s="339"/>
      <c r="GQ34" s="339"/>
      <c r="GR34" s="339"/>
      <c r="GS34" s="339"/>
      <c r="GT34" s="339"/>
      <c r="GU34" s="339"/>
      <c r="GV34" s="339"/>
      <c r="GW34" s="339"/>
      <c r="GX34" s="339"/>
      <c r="GY34" s="339"/>
      <c r="GZ34" s="339"/>
      <c r="HA34" s="339"/>
      <c r="HB34" s="339"/>
      <c r="HC34" s="339"/>
      <c r="HD34" s="339"/>
      <c r="HE34" s="339"/>
      <c r="HF34" s="339"/>
      <c r="HG34" s="339"/>
      <c r="HH34" s="339"/>
      <c r="HI34" s="339"/>
      <c r="HJ34" s="339"/>
      <c r="HK34" s="339"/>
      <c r="HL34" s="339"/>
      <c r="HM34" s="339"/>
      <c r="HN34" s="339"/>
      <c r="HO34" s="339"/>
      <c r="HP34" s="339"/>
      <c r="HQ34" s="339"/>
      <c r="HR34" s="339"/>
      <c r="HS34" s="339"/>
      <c r="HT34" s="339"/>
      <c r="HU34" s="339"/>
      <c r="HV34" s="339"/>
      <c r="HW34" s="339"/>
      <c r="HX34" s="339"/>
      <c r="HY34" s="339"/>
      <c r="HZ34" s="339"/>
      <c r="IA34" s="339"/>
      <c r="IB34" s="339"/>
      <c r="IC34" s="339"/>
      <c r="ID34" s="339"/>
      <c r="IE34" s="339"/>
      <c r="IF34" s="339"/>
      <c r="IG34" s="339"/>
      <c r="IH34" s="339"/>
      <c r="II34" s="339"/>
      <c r="IJ34" s="339"/>
      <c r="IK34" s="339"/>
      <c r="IL34" s="339"/>
      <c r="IM34" s="339"/>
      <c r="IN34" s="339"/>
      <c r="IO34" s="339"/>
      <c r="IP34" s="339"/>
      <c r="IQ34" s="339"/>
      <c r="IR34" s="339"/>
      <c r="IS34" s="339"/>
      <c r="IT34" s="339"/>
      <c r="IU34" s="339"/>
      <c r="IV34" s="339"/>
    </row>
    <row r="35" spans="1:256">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1"/>
      <c r="CE35" s="321"/>
      <c r="CF35" s="321"/>
      <c r="CG35" s="321"/>
      <c r="CH35" s="321"/>
      <c r="CI35" s="321"/>
      <c r="CJ35" s="321"/>
      <c r="CK35" s="321"/>
      <c r="CL35" s="321"/>
      <c r="CM35" s="321"/>
      <c r="CN35" s="321"/>
      <c r="CO35" s="321"/>
      <c r="CP35" s="321"/>
      <c r="CQ35" s="321"/>
      <c r="CR35" s="321"/>
      <c r="CS35" s="321"/>
      <c r="CT35" s="321"/>
      <c r="CU35" s="321"/>
      <c r="CV35" s="321"/>
      <c r="CW35" s="321"/>
      <c r="CX35" s="321"/>
      <c r="CY35" s="321"/>
      <c r="CZ35" s="321"/>
      <c r="DA35" s="321"/>
      <c r="DB35" s="321"/>
      <c r="DC35" s="321"/>
      <c r="DD35" s="321"/>
      <c r="DE35" s="321"/>
      <c r="DF35" s="321"/>
      <c r="DG35" s="321"/>
      <c r="DH35" s="321"/>
      <c r="DI35" s="321"/>
      <c r="DJ35" s="321"/>
      <c r="DK35" s="321"/>
      <c r="DL35" s="321"/>
      <c r="DM35" s="321"/>
      <c r="DN35" s="321"/>
      <c r="DO35" s="321"/>
      <c r="DP35" s="321"/>
      <c r="DQ35" s="321"/>
      <c r="DR35" s="321"/>
      <c r="DS35" s="321"/>
      <c r="DT35" s="321"/>
      <c r="DU35" s="321"/>
      <c r="DV35" s="321"/>
      <c r="DW35" s="321"/>
      <c r="DX35" s="321"/>
      <c r="DY35" s="321"/>
      <c r="DZ35" s="321"/>
      <c r="EA35" s="321"/>
      <c r="EB35" s="321"/>
      <c r="EC35" s="321"/>
      <c r="ED35" s="321"/>
      <c r="EE35" s="321"/>
      <c r="EF35" s="321"/>
      <c r="EG35" s="321"/>
      <c r="EH35" s="321"/>
      <c r="EI35" s="321"/>
      <c r="EJ35" s="321"/>
      <c r="EK35" s="321"/>
      <c r="EL35" s="321"/>
      <c r="EM35" s="321"/>
      <c r="EN35" s="321"/>
      <c r="EO35" s="321"/>
      <c r="EP35" s="321"/>
      <c r="EQ35" s="321"/>
      <c r="ER35" s="321"/>
      <c r="ES35" s="321"/>
      <c r="ET35" s="321"/>
      <c r="EU35" s="321"/>
      <c r="EV35" s="321"/>
      <c r="EW35" s="321"/>
      <c r="EX35" s="321"/>
      <c r="EY35" s="321"/>
      <c r="EZ35" s="321"/>
      <c r="FA35" s="321"/>
      <c r="FB35" s="321"/>
      <c r="FC35" s="321"/>
      <c r="FD35" s="321"/>
      <c r="FE35" s="321"/>
      <c r="FF35" s="321"/>
      <c r="FG35" s="321"/>
      <c r="FH35" s="321"/>
      <c r="FI35" s="321"/>
      <c r="FJ35" s="321"/>
      <c r="FK35" s="321"/>
      <c r="FL35" s="321"/>
      <c r="FM35" s="321"/>
      <c r="FN35" s="321"/>
      <c r="FO35" s="321"/>
      <c r="FP35" s="321"/>
      <c r="FQ35" s="321"/>
      <c r="FR35" s="321"/>
      <c r="FS35" s="321"/>
      <c r="FT35" s="321"/>
      <c r="FU35" s="321"/>
      <c r="FV35" s="321"/>
      <c r="FW35" s="321"/>
      <c r="FX35" s="321"/>
      <c r="FY35" s="321"/>
      <c r="FZ35" s="321"/>
      <c r="GA35" s="321"/>
      <c r="GB35" s="321"/>
      <c r="GC35" s="321"/>
      <c r="GD35" s="321"/>
      <c r="GE35" s="321"/>
      <c r="GF35" s="321"/>
      <c r="GG35" s="321"/>
      <c r="GH35" s="321"/>
      <c r="GI35" s="321"/>
      <c r="GJ35" s="321"/>
      <c r="GK35" s="321"/>
      <c r="GL35" s="321"/>
      <c r="GM35" s="321"/>
      <c r="GN35" s="321"/>
      <c r="GO35" s="321"/>
      <c r="GP35" s="321"/>
      <c r="GQ35" s="321"/>
      <c r="GR35" s="321"/>
      <c r="GS35" s="321"/>
      <c r="GT35" s="321"/>
      <c r="GU35" s="321"/>
      <c r="GV35" s="321"/>
      <c r="GW35" s="321"/>
      <c r="GX35" s="321"/>
      <c r="GY35" s="321"/>
      <c r="GZ35" s="321"/>
      <c r="HA35" s="321"/>
      <c r="HB35" s="321"/>
      <c r="HC35" s="321"/>
      <c r="HD35" s="321"/>
      <c r="HE35" s="321"/>
      <c r="HF35" s="321"/>
      <c r="HG35" s="321"/>
      <c r="HH35" s="321"/>
      <c r="HI35" s="321"/>
      <c r="HJ35" s="321"/>
      <c r="HK35" s="321"/>
      <c r="HL35" s="321"/>
      <c r="HM35" s="321"/>
      <c r="HN35" s="321"/>
      <c r="HO35" s="321"/>
      <c r="HP35" s="321"/>
      <c r="HQ35" s="321"/>
      <c r="HR35" s="321"/>
      <c r="HS35" s="321"/>
      <c r="HT35" s="321"/>
      <c r="HU35" s="321"/>
      <c r="HV35" s="321"/>
      <c r="HW35" s="321"/>
      <c r="HX35" s="321"/>
      <c r="HY35" s="321"/>
      <c r="HZ35" s="321"/>
      <c r="IA35" s="321"/>
      <c r="IB35" s="321"/>
      <c r="IC35" s="321"/>
      <c r="ID35" s="321"/>
      <c r="IE35" s="321"/>
      <c r="IF35" s="321"/>
      <c r="IG35" s="321"/>
      <c r="IH35" s="321"/>
      <c r="II35" s="321"/>
      <c r="IJ35" s="321"/>
      <c r="IK35" s="321"/>
      <c r="IL35" s="321"/>
      <c r="IM35" s="321"/>
      <c r="IN35" s="321"/>
      <c r="IO35" s="321"/>
      <c r="IP35" s="321"/>
      <c r="IQ35" s="321"/>
      <c r="IR35" s="321"/>
      <c r="IS35" s="321"/>
      <c r="IT35" s="321"/>
      <c r="IU35" s="321"/>
      <c r="IV35" s="321"/>
    </row>
    <row r="36" spans="1:256">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1"/>
      <c r="CE36" s="321"/>
      <c r="CF36" s="321"/>
      <c r="CG36" s="321"/>
      <c r="CH36" s="321"/>
      <c r="CI36" s="321"/>
      <c r="CJ36" s="321"/>
      <c r="CK36" s="321"/>
      <c r="CL36" s="321"/>
      <c r="CM36" s="321"/>
      <c r="CN36" s="321"/>
      <c r="CO36" s="321"/>
      <c r="CP36" s="321"/>
      <c r="CQ36" s="321"/>
      <c r="CR36" s="321"/>
      <c r="CS36" s="321"/>
      <c r="CT36" s="321"/>
      <c r="CU36" s="321"/>
      <c r="CV36" s="321"/>
      <c r="CW36" s="321"/>
      <c r="CX36" s="321"/>
      <c r="CY36" s="321"/>
      <c r="CZ36" s="321"/>
      <c r="DA36" s="321"/>
      <c r="DB36" s="321"/>
      <c r="DC36" s="321"/>
      <c r="DD36" s="321"/>
      <c r="DE36" s="321"/>
      <c r="DF36" s="321"/>
      <c r="DG36" s="321"/>
      <c r="DH36" s="321"/>
      <c r="DI36" s="321"/>
      <c r="DJ36" s="321"/>
      <c r="DK36" s="321"/>
      <c r="DL36" s="321"/>
      <c r="DM36" s="321"/>
      <c r="DN36" s="321"/>
      <c r="DO36" s="321"/>
      <c r="DP36" s="321"/>
      <c r="DQ36" s="321"/>
      <c r="DR36" s="321"/>
      <c r="DS36" s="321"/>
      <c r="DT36" s="321"/>
      <c r="DU36" s="321"/>
      <c r="DV36" s="321"/>
      <c r="DW36" s="321"/>
      <c r="DX36" s="321"/>
      <c r="DY36" s="321"/>
      <c r="DZ36" s="321"/>
      <c r="EA36" s="321"/>
      <c r="EB36" s="321"/>
      <c r="EC36" s="321"/>
      <c r="ED36" s="321"/>
      <c r="EE36" s="321"/>
      <c r="EF36" s="321"/>
      <c r="EG36" s="321"/>
      <c r="EH36" s="321"/>
      <c r="EI36" s="321"/>
      <c r="EJ36" s="321"/>
      <c r="EK36" s="321"/>
      <c r="EL36" s="321"/>
      <c r="EM36" s="321"/>
      <c r="EN36" s="321"/>
      <c r="EO36" s="321"/>
      <c r="EP36" s="321"/>
      <c r="EQ36" s="321"/>
      <c r="ER36" s="321"/>
      <c r="ES36" s="321"/>
      <c r="ET36" s="321"/>
      <c r="EU36" s="321"/>
      <c r="EV36" s="321"/>
      <c r="EW36" s="321"/>
      <c r="EX36" s="321"/>
      <c r="EY36" s="321"/>
      <c r="EZ36" s="321"/>
      <c r="FA36" s="321"/>
      <c r="FB36" s="321"/>
      <c r="FC36" s="321"/>
      <c r="FD36" s="321"/>
      <c r="FE36" s="321"/>
      <c r="FF36" s="321"/>
      <c r="FG36" s="321"/>
      <c r="FH36" s="321"/>
      <c r="FI36" s="321"/>
      <c r="FJ36" s="321"/>
      <c r="FK36" s="321"/>
      <c r="FL36" s="321"/>
      <c r="FM36" s="321"/>
      <c r="FN36" s="321"/>
      <c r="FO36" s="321"/>
      <c r="FP36" s="321"/>
      <c r="FQ36" s="321"/>
      <c r="FR36" s="321"/>
      <c r="FS36" s="321"/>
      <c r="FT36" s="321"/>
      <c r="FU36" s="321"/>
      <c r="FV36" s="321"/>
      <c r="FW36" s="321"/>
      <c r="FX36" s="321"/>
      <c r="FY36" s="321"/>
      <c r="FZ36" s="321"/>
      <c r="GA36" s="321"/>
      <c r="GB36" s="321"/>
      <c r="GC36" s="321"/>
      <c r="GD36" s="321"/>
      <c r="GE36" s="321"/>
      <c r="GF36" s="321"/>
      <c r="GG36" s="321"/>
      <c r="GH36" s="321"/>
      <c r="GI36" s="321"/>
      <c r="GJ36" s="321"/>
      <c r="GK36" s="321"/>
      <c r="GL36" s="321"/>
      <c r="GM36" s="321"/>
      <c r="GN36" s="321"/>
      <c r="GO36" s="321"/>
      <c r="GP36" s="321"/>
      <c r="GQ36" s="321"/>
      <c r="GR36" s="321"/>
      <c r="GS36" s="321"/>
      <c r="GT36" s="321"/>
      <c r="GU36" s="321"/>
      <c r="GV36" s="321"/>
      <c r="GW36" s="321"/>
      <c r="GX36" s="321"/>
      <c r="GY36" s="321"/>
      <c r="GZ36" s="321"/>
      <c r="HA36" s="321"/>
      <c r="HB36" s="321"/>
      <c r="HC36" s="321"/>
      <c r="HD36" s="321"/>
      <c r="HE36" s="321"/>
      <c r="HF36" s="321"/>
      <c r="HG36" s="321"/>
      <c r="HH36" s="321"/>
      <c r="HI36" s="321"/>
      <c r="HJ36" s="321"/>
      <c r="HK36" s="321"/>
      <c r="HL36" s="321"/>
      <c r="HM36" s="321"/>
      <c r="HN36" s="321"/>
      <c r="HO36" s="321"/>
      <c r="HP36" s="321"/>
      <c r="HQ36" s="321"/>
      <c r="HR36" s="321"/>
      <c r="HS36" s="321"/>
      <c r="HT36" s="321"/>
      <c r="HU36" s="321"/>
      <c r="HV36" s="321"/>
      <c r="HW36" s="321"/>
      <c r="HX36" s="321"/>
      <c r="HY36" s="321"/>
      <c r="HZ36" s="321"/>
      <c r="IA36" s="321"/>
      <c r="IB36" s="321"/>
      <c r="IC36" s="321"/>
      <c r="ID36" s="321"/>
      <c r="IE36" s="321"/>
      <c r="IF36" s="321"/>
      <c r="IG36" s="321"/>
      <c r="IH36" s="321"/>
      <c r="II36" s="321"/>
      <c r="IJ36" s="321"/>
      <c r="IK36" s="321"/>
      <c r="IL36" s="321"/>
      <c r="IM36" s="321"/>
      <c r="IN36" s="321"/>
      <c r="IO36" s="321"/>
      <c r="IP36" s="321"/>
      <c r="IQ36" s="321"/>
      <c r="IR36" s="321"/>
      <c r="IS36" s="321"/>
      <c r="IT36" s="321"/>
      <c r="IU36" s="321"/>
      <c r="IV36" s="321"/>
    </row>
    <row r="37" spans="1:256" ht="30">
      <c r="J37" s="342"/>
      <c r="K37" s="342"/>
      <c r="L37" s="342"/>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c r="CJ37" s="321"/>
      <c r="CK37" s="321"/>
      <c r="CL37" s="321"/>
      <c r="CM37" s="321"/>
      <c r="CN37" s="321"/>
      <c r="CO37" s="321"/>
      <c r="CP37" s="321"/>
      <c r="CQ37" s="321"/>
      <c r="CR37" s="321"/>
      <c r="CS37" s="321"/>
      <c r="CT37" s="321"/>
      <c r="CU37" s="321"/>
      <c r="CV37" s="321"/>
      <c r="CW37" s="321"/>
      <c r="CX37" s="321"/>
      <c r="CY37" s="321"/>
      <c r="CZ37" s="321"/>
      <c r="DA37" s="321"/>
      <c r="DB37" s="321"/>
      <c r="DC37" s="321"/>
      <c r="DD37" s="321"/>
      <c r="DE37" s="321"/>
      <c r="DF37" s="321"/>
      <c r="DG37" s="321"/>
      <c r="DH37" s="321"/>
      <c r="DI37" s="321"/>
      <c r="DJ37" s="321"/>
      <c r="DK37" s="321"/>
      <c r="DL37" s="321"/>
      <c r="DM37" s="321"/>
      <c r="DN37" s="321"/>
      <c r="DO37" s="321"/>
      <c r="DP37" s="321"/>
      <c r="DQ37" s="321"/>
      <c r="DR37" s="321"/>
      <c r="DS37" s="321"/>
      <c r="DT37" s="321"/>
      <c r="DU37" s="321"/>
      <c r="DV37" s="321"/>
      <c r="DW37" s="321"/>
      <c r="DX37" s="321"/>
      <c r="DY37" s="321"/>
      <c r="DZ37" s="321"/>
      <c r="EA37" s="321"/>
      <c r="EB37" s="321"/>
      <c r="EC37" s="321"/>
      <c r="ED37" s="321"/>
      <c r="EE37" s="321"/>
      <c r="EF37" s="321"/>
      <c r="EG37" s="321"/>
      <c r="EH37" s="321"/>
      <c r="EI37" s="321"/>
      <c r="EJ37" s="321"/>
      <c r="EK37" s="321"/>
      <c r="EL37" s="321"/>
      <c r="EM37" s="321"/>
      <c r="EN37" s="321"/>
      <c r="EO37" s="321"/>
      <c r="EP37" s="321"/>
      <c r="EQ37" s="321"/>
      <c r="ER37" s="321"/>
      <c r="ES37" s="321"/>
      <c r="ET37" s="321"/>
      <c r="EU37" s="321"/>
      <c r="EV37" s="321"/>
      <c r="EW37" s="321"/>
      <c r="EX37" s="321"/>
      <c r="EY37" s="321"/>
      <c r="EZ37" s="321"/>
      <c r="FA37" s="321"/>
      <c r="FB37" s="321"/>
      <c r="FC37" s="321"/>
      <c r="FD37" s="321"/>
      <c r="FE37" s="321"/>
      <c r="FF37" s="321"/>
      <c r="FG37" s="321"/>
      <c r="FH37" s="321"/>
      <c r="FI37" s="321"/>
      <c r="FJ37" s="321"/>
      <c r="FK37" s="321"/>
      <c r="FL37" s="321"/>
      <c r="FM37" s="321"/>
      <c r="FN37" s="321"/>
      <c r="FO37" s="321"/>
      <c r="FP37" s="321"/>
      <c r="FQ37" s="321"/>
      <c r="FR37" s="321"/>
      <c r="FS37" s="321"/>
      <c r="FT37" s="321"/>
      <c r="FU37" s="321"/>
      <c r="FV37" s="321"/>
      <c r="FW37" s="321"/>
      <c r="FX37" s="321"/>
      <c r="FY37" s="321"/>
      <c r="FZ37" s="321"/>
      <c r="GA37" s="321"/>
      <c r="GB37" s="321"/>
      <c r="GC37" s="321"/>
      <c r="GD37" s="321"/>
      <c r="GE37" s="321"/>
      <c r="GF37" s="321"/>
      <c r="GG37" s="321"/>
      <c r="GH37" s="321"/>
      <c r="GI37" s="321"/>
      <c r="GJ37" s="321"/>
      <c r="GK37" s="321"/>
      <c r="GL37" s="321"/>
      <c r="GM37" s="321"/>
      <c r="GN37" s="321"/>
      <c r="GO37" s="321"/>
      <c r="GP37" s="321"/>
      <c r="GQ37" s="321"/>
      <c r="GR37" s="321"/>
      <c r="GS37" s="321"/>
      <c r="GT37" s="321"/>
      <c r="GU37" s="321"/>
      <c r="GV37" s="321"/>
      <c r="GW37" s="321"/>
      <c r="GX37" s="321"/>
      <c r="GY37" s="321"/>
      <c r="GZ37" s="321"/>
      <c r="HA37" s="321"/>
      <c r="HB37" s="321"/>
      <c r="HC37" s="321"/>
      <c r="HD37" s="321"/>
      <c r="HE37" s="321"/>
      <c r="HF37" s="321"/>
      <c r="HG37" s="321"/>
      <c r="HH37" s="321"/>
      <c r="HI37" s="321"/>
      <c r="HJ37" s="321"/>
      <c r="HK37" s="321"/>
      <c r="HL37" s="321"/>
      <c r="HM37" s="321"/>
      <c r="HN37" s="321"/>
      <c r="HO37" s="321"/>
      <c r="HP37" s="321"/>
      <c r="HQ37" s="321"/>
      <c r="HR37" s="321"/>
      <c r="HS37" s="321"/>
      <c r="HT37" s="321"/>
      <c r="HU37" s="321"/>
      <c r="HV37" s="321"/>
      <c r="HW37" s="321"/>
      <c r="HX37" s="321"/>
      <c r="HY37" s="321"/>
      <c r="HZ37" s="321"/>
      <c r="IA37" s="321"/>
      <c r="IB37" s="321"/>
      <c r="IC37" s="321"/>
      <c r="ID37" s="321"/>
      <c r="IE37" s="321"/>
      <c r="IF37" s="321"/>
      <c r="IG37" s="321"/>
      <c r="IH37" s="321"/>
      <c r="II37" s="321"/>
      <c r="IJ37" s="321"/>
      <c r="IK37" s="321"/>
      <c r="IL37" s="321"/>
      <c r="IM37" s="321"/>
      <c r="IN37" s="321"/>
      <c r="IO37" s="321"/>
      <c r="IP37" s="321"/>
      <c r="IQ37" s="321"/>
      <c r="IR37" s="321"/>
      <c r="IS37" s="321"/>
      <c r="IT37" s="321"/>
      <c r="IU37" s="321"/>
      <c r="IV37" s="321"/>
    </row>
    <row r="38" spans="1:256" ht="30">
      <c r="J38" s="342"/>
      <c r="K38" s="342"/>
      <c r="L38" s="342"/>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321"/>
      <c r="CE38" s="321"/>
      <c r="CF38" s="321"/>
      <c r="CG38" s="321"/>
      <c r="CH38" s="321"/>
      <c r="CI38" s="321"/>
      <c r="CJ38" s="321"/>
      <c r="CK38" s="321"/>
      <c r="CL38" s="321"/>
      <c r="CM38" s="321"/>
      <c r="CN38" s="321"/>
      <c r="CO38" s="321"/>
      <c r="CP38" s="321"/>
      <c r="CQ38" s="321"/>
      <c r="CR38" s="321"/>
      <c r="CS38" s="321"/>
      <c r="CT38" s="321"/>
      <c r="CU38" s="321"/>
      <c r="CV38" s="321"/>
      <c r="CW38" s="321"/>
      <c r="CX38" s="321"/>
      <c r="CY38" s="321"/>
      <c r="CZ38" s="321"/>
      <c r="DA38" s="321"/>
      <c r="DB38" s="321"/>
      <c r="DC38" s="321"/>
      <c r="DD38" s="321"/>
      <c r="DE38" s="321"/>
      <c r="DF38" s="321"/>
      <c r="DG38" s="321"/>
      <c r="DH38" s="321"/>
      <c r="DI38" s="321"/>
      <c r="DJ38" s="321"/>
      <c r="DK38" s="321"/>
      <c r="DL38" s="321"/>
      <c r="DM38" s="321"/>
      <c r="DN38" s="321"/>
      <c r="DO38" s="321"/>
      <c r="DP38" s="321"/>
      <c r="DQ38" s="321"/>
      <c r="DR38" s="321"/>
      <c r="DS38" s="321"/>
      <c r="DT38" s="321"/>
      <c r="DU38" s="321"/>
      <c r="DV38" s="321"/>
      <c r="DW38" s="321"/>
      <c r="DX38" s="321"/>
      <c r="DY38" s="321"/>
      <c r="DZ38" s="321"/>
      <c r="EA38" s="321"/>
      <c r="EB38" s="321"/>
      <c r="EC38" s="321"/>
      <c r="ED38" s="321"/>
      <c r="EE38" s="321"/>
      <c r="EF38" s="321"/>
      <c r="EG38" s="321"/>
      <c r="EH38" s="321"/>
      <c r="EI38" s="321"/>
      <c r="EJ38" s="321"/>
      <c r="EK38" s="321"/>
      <c r="EL38" s="321"/>
      <c r="EM38" s="321"/>
      <c r="EN38" s="321"/>
      <c r="EO38" s="321"/>
      <c r="EP38" s="321"/>
      <c r="EQ38" s="321"/>
      <c r="ER38" s="321"/>
      <c r="ES38" s="321"/>
      <c r="ET38" s="321"/>
      <c r="EU38" s="321"/>
      <c r="EV38" s="321"/>
      <c r="EW38" s="321"/>
      <c r="EX38" s="321"/>
      <c r="EY38" s="321"/>
      <c r="EZ38" s="321"/>
      <c r="FA38" s="321"/>
      <c r="FB38" s="321"/>
      <c r="FC38" s="321"/>
      <c r="FD38" s="321"/>
      <c r="FE38" s="321"/>
      <c r="FF38" s="321"/>
      <c r="FG38" s="321"/>
      <c r="FH38" s="321"/>
      <c r="FI38" s="321"/>
      <c r="FJ38" s="321"/>
      <c r="FK38" s="321"/>
      <c r="FL38" s="321"/>
      <c r="FM38" s="321"/>
      <c r="FN38" s="321"/>
      <c r="FO38" s="321"/>
      <c r="FP38" s="321"/>
      <c r="FQ38" s="321"/>
      <c r="FR38" s="321"/>
      <c r="FS38" s="321"/>
      <c r="FT38" s="321"/>
      <c r="FU38" s="321"/>
      <c r="FV38" s="321"/>
      <c r="FW38" s="321"/>
      <c r="FX38" s="321"/>
      <c r="FY38" s="321"/>
      <c r="FZ38" s="321"/>
      <c r="GA38" s="321"/>
      <c r="GB38" s="321"/>
      <c r="GC38" s="321"/>
      <c r="GD38" s="321"/>
      <c r="GE38" s="321"/>
      <c r="GF38" s="321"/>
      <c r="GG38" s="321"/>
      <c r="GH38" s="321"/>
      <c r="GI38" s="321"/>
      <c r="GJ38" s="321"/>
      <c r="GK38" s="321"/>
      <c r="GL38" s="321"/>
      <c r="GM38" s="321"/>
      <c r="GN38" s="321"/>
      <c r="GO38" s="321"/>
      <c r="GP38" s="321"/>
      <c r="GQ38" s="321"/>
      <c r="GR38" s="321"/>
      <c r="GS38" s="321"/>
      <c r="GT38" s="321"/>
      <c r="GU38" s="321"/>
      <c r="GV38" s="321"/>
      <c r="GW38" s="321"/>
      <c r="GX38" s="321"/>
      <c r="GY38" s="321"/>
      <c r="GZ38" s="321"/>
      <c r="HA38" s="321"/>
      <c r="HB38" s="321"/>
      <c r="HC38" s="321"/>
      <c r="HD38" s="321"/>
      <c r="HE38" s="321"/>
      <c r="HF38" s="321"/>
      <c r="HG38" s="321"/>
      <c r="HH38" s="321"/>
      <c r="HI38" s="321"/>
      <c r="HJ38" s="321"/>
      <c r="HK38" s="321"/>
      <c r="HL38" s="321"/>
      <c r="HM38" s="321"/>
      <c r="HN38" s="321"/>
      <c r="HO38" s="321"/>
      <c r="HP38" s="321"/>
      <c r="HQ38" s="321"/>
      <c r="HR38" s="321"/>
      <c r="HS38" s="321"/>
      <c r="HT38" s="321"/>
      <c r="HU38" s="321"/>
      <c r="HV38" s="321"/>
      <c r="HW38" s="321"/>
      <c r="HX38" s="321"/>
      <c r="HY38" s="321"/>
      <c r="HZ38" s="321"/>
      <c r="IA38" s="321"/>
      <c r="IB38" s="321"/>
      <c r="IC38" s="321"/>
      <c r="ID38" s="321"/>
      <c r="IE38" s="321"/>
      <c r="IF38" s="321"/>
      <c r="IG38" s="321"/>
      <c r="IH38" s="321"/>
      <c r="II38" s="321"/>
      <c r="IJ38" s="321"/>
      <c r="IK38" s="321"/>
      <c r="IL38" s="321"/>
      <c r="IM38" s="321"/>
      <c r="IN38" s="321"/>
      <c r="IO38" s="321"/>
      <c r="IP38" s="321"/>
      <c r="IQ38" s="321"/>
      <c r="IR38" s="321"/>
      <c r="IS38" s="321"/>
      <c r="IT38" s="321"/>
      <c r="IU38" s="321"/>
      <c r="IV38" s="321"/>
    </row>
    <row r="39" spans="1:256" ht="30">
      <c r="J39" s="342"/>
      <c r="K39" s="342"/>
      <c r="L39" s="342"/>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1"/>
      <c r="CL39" s="321"/>
      <c r="CM39" s="321"/>
      <c r="CN39" s="321"/>
      <c r="CO39" s="321"/>
      <c r="CP39" s="321"/>
      <c r="CQ39" s="321"/>
      <c r="CR39" s="321"/>
      <c r="CS39" s="321"/>
      <c r="CT39" s="321"/>
      <c r="CU39" s="321"/>
      <c r="CV39" s="321"/>
      <c r="CW39" s="321"/>
      <c r="CX39" s="321"/>
      <c r="CY39" s="321"/>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c r="DY39" s="321"/>
      <c r="DZ39" s="321"/>
      <c r="EA39" s="321"/>
      <c r="EB39" s="321"/>
      <c r="EC39" s="321"/>
      <c r="ED39" s="321"/>
      <c r="EE39" s="321"/>
      <c r="EF39" s="321"/>
      <c r="EG39" s="321"/>
      <c r="EH39" s="321"/>
      <c r="EI39" s="321"/>
      <c r="EJ39" s="321"/>
      <c r="EK39" s="321"/>
      <c r="EL39" s="321"/>
      <c r="EM39" s="321"/>
      <c r="EN39" s="321"/>
      <c r="EO39" s="321"/>
      <c r="EP39" s="321"/>
      <c r="EQ39" s="321"/>
      <c r="ER39" s="321"/>
      <c r="ES39" s="321"/>
      <c r="ET39" s="321"/>
      <c r="EU39" s="321"/>
      <c r="EV39" s="321"/>
      <c r="EW39" s="321"/>
      <c r="EX39" s="321"/>
      <c r="EY39" s="321"/>
      <c r="EZ39" s="321"/>
      <c r="FA39" s="321"/>
      <c r="FB39" s="321"/>
      <c r="FC39" s="321"/>
      <c r="FD39" s="321"/>
      <c r="FE39" s="321"/>
      <c r="FF39" s="321"/>
      <c r="FG39" s="321"/>
      <c r="FH39" s="321"/>
      <c r="FI39" s="321"/>
      <c r="FJ39" s="321"/>
      <c r="FK39" s="321"/>
      <c r="FL39" s="321"/>
      <c r="FM39" s="321"/>
      <c r="FN39" s="321"/>
      <c r="FO39" s="321"/>
      <c r="FP39" s="321"/>
      <c r="FQ39" s="321"/>
      <c r="FR39" s="321"/>
      <c r="FS39" s="321"/>
      <c r="FT39" s="321"/>
      <c r="FU39" s="321"/>
      <c r="FV39" s="321"/>
      <c r="FW39" s="321"/>
      <c r="FX39" s="321"/>
      <c r="FY39" s="321"/>
      <c r="FZ39" s="321"/>
      <c r="GA39" s="321"/>
      <c r="GB39" s="321"/>
      <c r="GC39" s="321"/>
      <c r="GD39" s="321"/>
      <c r="GE39" s="321"/>
      <c r="GF39" s="321"/>
      <c r="GG39" s="321"/>
      <c r="GH39" s="321"/>
      <c r="GI39" s="321"/>
      <c r="GJ39" s="321"/>
      <c r="GK39" s="321"/>
      <c r="GL39" s="321"/>
      <c r="GM39" s="321"/>
      <c r="GN39" s="321"/>
      <c r="GO39" s="321"/>
      <c r="GP39" s="321"/>
      <c r="GQ39" s="321"/>
      <c r="GR39" s="321"/>
      <c r="GS39" s="321"/>
      <c r="GT39" s="321"/>
      <c r="GU39" s="321"/>
      <c r="GV39" s="321"/>
      <c r="GW39" s="321"/>
      <c r="GX39" s="321"/>
      <c r="GY39" s="321"/>
      <c r="GZ39" s="321"/>
      <c r="HA39" s="321"/>
      <c r="HB39" s="321"/>
      <c r="HC39" s="321"/>
      <c r="HD39" s="321"/>
      <c r="HE39" s="321"/>
      <c r="HF39" s="321"/>
      <c r="HG39" s="321"/>
      <c r="HH39" s="321"/>
      <c r="HI39" s="321"/>
      <c r="HJ39" s="321"/>
      <c r="HK39" s="321"/>
      <c r="HL39" s="321"/>
      <c r="HM39" s="321"/>
      <c r="HN39" s="321"/>
      <c r="HO39" s="321"/>
      <c r="HP39" s="321"/>
      <c r="HQ39" s="321"/>
      <c r="HR39" s="321"/>
      <c r="HS39" s="321"/>
      <c r="HT39" s="321"/>
      <c r="HU39" s="321"/>
      <c r="HV39" s="321"/>
      <c r="HW39" s="321"/>
      <c r="HX39" s="321"/>
      <c r="HY39" s="321"/>
      <c r="HZ39" s="321"/>
      <c r="IA39" s="321"/>
      <c r="IB39" s="321"/>
      <c r="IC39" s="321"/>
      <c r="ID39" s="321"/>
      <c r="IE39" s="321"/>
      <c r="IF39" s="321"/>
      <c r="IG39" s="321"/>
      <c r="IH39" s="321"/>
      <c r="II39" s="321"/>
      <c r="IJ39" s="321"/>
      <c r="IK39" s="321"/>
      <c r="IL39" s="321"/>
      <c r="IM39" s="321"/>
      <c r="IN39" s="321"/>
      <c r="IO39" s="321"/>
      <c r="IP39" s="321"/>
      <c r="IQ39" s="321"/>
      <c r="IR39" s="321"/>
      <c r="IS39" s="321"/>
      <c r="IT39" s="321"/>
      <c r="IU39" s="321"/>
      <c r="IV39" s="321"/>
    </row>
    <row r="40" spans="1:256" ht="30">
      <c r="J40" s="342"/>
      <c r="K40" s="342"/>
      <c r="L40" s="342"/>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1"/>
      <c r="BJ40" s="321"/>
      <c r="BK40" s="321"/>
      <c r="BL40" s="321"/>
      <c r="BM40" s="321"/>
      <c r="BN40" s="321"/>
      <c r="BO40" s="321"/>
      <c r="BP40" s="321"/>
      <c r="BQ40" s="321"/>
      <c r="BR40" s="321"/>
      <c r="BS40" s="321"/>
      <c r="BT40" s="321"/>
      <c r="BU40" s="321"/>
      <c r="BV40" s="321"/>
      <c r="BW40" s="321"/>
      <c r="BX40" s="321"/>
      <c r="BY40" s="321"/>
      <c r="BZ40" s="321"/>
      <c r="CA40" s="321"/>
      <c r="CB40" s="321"/>
      <c r="CC40" s="321"/>
      <c r="CD40" s="321"/>
      <c r="CE40" s="321"/>
      <c r="CF40" s="321"/>
      <c r="CG40" s="321"/>
      <c r="CH40" s="321"/>
      <c r="CI40" s="321"/>
      <c r="CJ40" s="321"/>
      <c r="CK40" s="321"/>
      <c r="CL40" s="321"/>
      <c r="CM40" s="321"/>
      <c r="CN40" s="321"/>
      <c r="CO40" s="321"/>
      <c r="CP40" s="321"/>
      <c r="CQ40" s="321"/>
      <c r="CR40" s="321"/>
      <c r="CS40" s="321"/>
      <c r="CT40" s="321"/>
      <c r="CU40" s="321"/>
      <c r="CV40" s="321"/>
      <c r="CW40" s="321"/>
      <c r="CX40" s="321"/>
      <c r="CY40" s="321"/>
      <c r="CZ40" s="321"/>
      <c r="DA40" s="321"/>
      <c r="DB40" s="321"/>
      <c r="DC40" s="321"/>
      <c r="DD40" s="321"/>
      <c r="DE40" s="321"/>
      <c r="DF40" s="321"/>
      <c r="DG40" s="321"/>
      <c r="DH40" s="321"/>
      <c r="DI40" s="321"/>
      <c r="DJ40" s="321"/>
      <c r="DK40" s="321"/>
      <c r="DL40" s="321"/>
      <c r="DM40" s="321"/>
      <c r="DN40" s="321"/>
      <c r="DO40" s="321"/>
      <c r="DP40" s="321"/>
      <c r="DQ40" s="321"/>
      <c r="DR40" s="321"/>
      <c r="DS40" s="321"/>
      <c r="DT40" s="321"/>
      <c r="DU40" s="321"/>
      <c r="DV40" s="321"/>
      <c r="DW40" s="321"/>
      <c r="DX40" s="321"/>
      <c r="DY40" s="321"/>
      <c r="DZ40" s="321"/>
      <c r="EA40" s="321"/>
      <c r="EB40" s="321"/>
      <c r="EC40" s="321"/>
      <c r="ED40" s="321"/>
      <c r="EE40" s="321"/>
      <c r="EF40" s="321"/>
      <c r="EG40" s="321"/>
      <c r="EH40" s="321"/>
      <c r="EI40" s="321"/>
      <c r="EJ40" s="321"/>
      <c r="EK40" s="321"/>
      <c r="EL40" s="321"/>
      <c r="EM40" s="321"/>
      <c r="EN40" s="321"/>
      <c r="EO40" s="321"/>
      <c r="EP40" s="321"/>
      <c r="EQ40" s="321"/>
      <c r="ER40" s="321"/>
      <c r="ES40" s="321"/>
      <c r="ET40" s="321"/>
      <c r="EU40" s="321"/>
      <c r="EV40" s="321"/>
      <c r="EW40" s="321"/>
      <c r="EX40" s="321"/>
      <c r="EY40" s="321"/>
      <c r="EZ40" s="321"/>
      <c r="FA40" s="321"/>
      <c r="FB40" s="321"/>
      <c r="FC40" s="321"/>
      <c r="FD40" s="321"/>
      <c r="FE40" s="321"/>
      <c r="FF40" s="321"/>
      <c r="FG40" s="321"/>
      <c r="FH40" s="321"/>
      <c r="FI40" s="321"/>
      <c r="FJ40" s="321"/>
      <c r="FK40" s="321"/>
      <c r="FL40" s="321"/>
      <c r="FM40" s="321"/>
      <c r="FN40" s="321"/>
      <c r="FO40" s="321"/>
      <c r="FP40" s="321"/>
      <c r="FQ40" s="321"/>
      <c r="FR40" s="321"/>
      <c r="FS40" s="321"/>
      <c r="FT40" s="321"/>
      <c r="FU40" s="321"/>
      <c r="FV40" s="321"/>
      <c r="FW40" s="321"/>
      <c r="FX40" s="321"/>
      <c r="FY40" s="321"/>
      <c r="FZ40" s="321"/>
      <c r="GA40" s="321"/>
      <c r="GB40" s="321"/>
      <c r="GC40" s="321"/>
      <c r="GD40" s="321"/>
      <c r="GE40" s="321"/>
      <c r="GF40" s="321"/>
      <c r="GG40" s="321"/>
      <c r="GH40" s="321"/>
      <c r="GI40" s="321"/>
      <c r="GJ40" s="321"/>
      <c r="GK40" s="321"/>
      <c r="GL40" s="321"/>
      <c r="GM40" s="321"/>
      <c r="GN40" s="321"/>
      <c r="GO40" s="321"/>
      <c r="GP40" s="321"/>
      <c r="GQ40" s="321"/>
      <c r="GR40" s="321"/>
      <c r="GS40" s="321"/>
      <c r="GT40" s="321"/>
      <c r="GU40" s="321"/>
      <c r="GV40" s="321"/>
      <c r="GW40" s="321"/>
      <c r="GX40" s="321"/>
      <c r="GY40" s="321"/>
      <c r="GZ40" s="321"/>
      <c r="HA40" s="321"/>
      <c r="HB40" s="321"/>
      <c r="HC40" s="321"/>
      <c r="HD40" s="321"/>
      <c r="HE40" s="321"/>
      <c r="HF40" s="321"/>
      <c r="HG40" s="321"/>
      <c r="HH40" s="321"/>
      <c r="HI40" s="321"/>
      <c r="HJ40" s="321"/>
      <c r="HK40" s="321"/>
      <c r="HL40" s="321"/>
      <c r="HM40" s="321"/>
      <c r="HN40" s="321"/>
      <c r="HO40" s="321"/>
      <c r="HP40" s="321"/>
      <c r="HQ40" s="321"/>
      <c r="HR40" s="321"/>
      <c r="HS40" s="321"/>
      <c r="HT40" s="321"/>
      <c r="HU40" s="321"/>
      <c r="HV40" s="321"/>
      <c r="HW40" s="321"/>
      <c r="HX40" s="321"/>
      <c r="HY40" s="321"/>
      <c r="HZ40" s="321"/>
      <c r="IA40" s="321"/>
      <c r="IB40" s="321"/>
      <c r="IC40" s="321"/>
      <c r="ID40" s="321"/>
      <c r="IE40" s="321"/>
      <c r="IF40" s="321"/>
      <c r="IG40" s="321"/>
      <c r="IH40" s="321"/>
      <c r="II40" s="321"/>
      <c r="IJ40" s="321"/>
      <c r="IK40" s="321"/>
      <c r="IL40" s="321"/>
      <c r="IM40" s="321"/>
      <c r="IN40" s="321"/>
      <c r="IO40" s="321"/>
      <c r="IP40" s="321"/>
      <c r="IQ40" s="321"/>
      <c r="IR40" s="321"/>
      <c r="IS40" s="321"/>
      <c r="IT40" s="321"/>
      <c r="IU40" s="321"/>
      <c r="IV40" s="321"/>
    </row>
    <row r="41" spans="1:256" ht="30">
      <c r="J41" s="342"/>
      <c r="K41" s="342"/>
      <c r="L41" s="342"/>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c r="CJ41" s="321"/>
      <c r="CK41" s="321"/>
      <c r="CL41" s="321"/>
      <c r="CM41" s="321"/>
      <c r="CN41" s="321"/>
      <c r="CO41" s="321"/>
      <c r="CP41" s="321"/>
      <c r="CQ41" s="321"/>
      <c r="CR41" s="321"/>
      <c r="CS41" s="321"/>
      <c r="CT41" s="321"/>
      <c r="CU41" s="321"/>
      <c r="CV41" s="321"/>
      <c r="CW41" s="321"/>
      <c r="CX41" s="321"/>
      <c r="CY41" s="321"/>
      <c r="CZ41" s="321"/>
      <c r="DA41" s="321"/>
      <c r="DB41" s="321"/>
      <c r="DC41" s="321"/>
      <c r="DD41" s="321"/>
      <c r="DE41" s="321"/>
      <c r="DF41" s="321"/>
      <c r="DG41" s="321"/>
      <c r="DH41" s="321"/>
      <c r="DI41" s="321"/>
      <c r="DJ41" s="321"/>
      <c r="DK41" s="321"/>
      <c r="DL41" s="321"/>
      <c r="DM41" s="321"/>
      <c r="DN41" s="321"/>
      <c r="DO41" s="321"/>
      <c r="DP41" s="321"/>
      <c r="DQ41" s="321"/>
      <c r="DR41" s="321"/>
      <c r="DS41" s="321"/>
      <c r="DT41" s="321"/>
      <c r="DU41" s="321"/>
      <c r="DV41" s="321"/>
      <c r="DW41" s="321"/>
      <c r="DX41" s="321"/>
      <c r="DY41" s="321"/>
      <c r="DZ41" s="321"/>
      <c r="EA41" s="321"/>
      <c r="EB41" s="321"/>
      <c r="EC41" s="321"/>
      <c r="ED41" s="321"/>
      <c r="EE41" s="321"/>
      <c r="EF41" s="321"/>
      <c r="EG41" s="321"/>
      <c r="EH41" s="321"/>
      <c r="EI41" s="321"/>
      <c r="EJ41" s="321"/>
      <c r="EK41" s="321"/>
      <c r="EL41" s="321"/>
      <c r="EM41" s="321"/>
      <c r="EN41" s="321"/>
      <c r="EO41" s="321"/>
      <c r="EP41" s="321"/>
      <c r="EQ41" s="321"/>
      <c r="ER41" s="321"/>
      <c r="ES41" s="321"/>
      <c r="ET41" s="321"/>
      <c r="EU41" s="321"/>
      <c r="EV41" s="321"/>
      <c r="EW41" s="321"/>
      <c r="EX41" s="321"/>
      <c r="EY41" s="321"/>
      <c r="EZ41" s="321"/>
      <c r="FA41" s="321"/>
      <c r="FB41" s="321"/>
      <c r="FC41" s="321"/>
      <c r="FD41" s="321"/>
      <c r="FE41" s="321"/>
      <c r="FF41" s="321"/>
      <c r="FG41" s="321"/>
      <c r="FH41" s="321"/>
      <c r="FI41" s="321"/>
      <c r="FJ41" s="321"/>
      <c r="FK41" s="321"/>
      <c r="FL41" s="321"/>
      <c r="FM41" s="321"/>
      <c r="FN41" s="321"/>
      <c r="FO41" s="321"/>
      <c r="FP41" s="321"/>
      <c r="FQ41" s="321"/>
      <c r="FR41" s="321"/>
      <c r="FS41" s="321"/>
      <c r="FT41" s="321"/>
      <c r="FU41" s="321"/>
      <c r="FV41" s="321"/>
      <c r="FW41" s="321"/>
      <c r="FX41" s="321"/>
      <c r="FY41" s="321"/>
      <c r="FZ41" s="321"/>
      <c r="GA41" s="321"/>
      <c r="GB41" s="321"/>
      <c r="GC41" s="321"/>
      <c r="GD41" s="321"/>
      <c r="GE41" s="321"/>
      <c r="GF41" s="321"/>
      <c r="GG41" s="321"/>
      <c r="GH41" s="321"/>
      <c r="GI41" s="321"/>
      <c r="GJ41" s="321"/>
      <c r="GK41" s="321"/>
      <c r="GL41" s="321"/>
      <c r="GM41" s="321"/>
      <c r="GN41" s="321"/>
      <c r="GO41" s="321"/>
      <c r="GP41" s="321"/>
      <c r="GQ41" s="321"/>
      <c r="GR41" s="321"/>
      <c r="GS41" s="321"/>
      <c r="GT41" s="321"/>
      <c r="GU41" s="321"/>
      <c r="GV41" s="321"/>
      <c r="GW41" s="321"/>
      <c r="GX41" s="321"/>
      <c r="GY41" s="321"/>
      <c r="GZ41" s="321"/>
      <c r="HA41" s="321"/>
      <c r="HB41" s="321"/>
      <c r="HC41" s="321"/>
      <c r="HD41" s="321"/>
      <c r="HE41" s="321"/>
      <c r="HF41" s="321"/>
      <c r="HG41" s="321"/>
      <c r="HH41" s="321"/>
      <c r="HI41" s="321"/>
      <c r="HJ41" s="321"/>
      <c r="HK41" s="321"/>
      <c r="HL41" s="321"/>
      <c r="HM41" s="321"/>
      <c r="HN41" s="321"/>
      <c r="HO41" s="321"/>
      <c r="HP41" s="321"/>
      <c r="HQ41" s="321"/>
      <c r="HR41" s="321"/>
      <c r="HS41" s="321"/>
      <c r="HT41" s="321"/>
      <c r="HU41" s="321"/>
      <c r="HV41" s="321"/>
      <c r="HW41" s="321"/>
      <c r="HX41" s="321"/>
      <c r="HY41" s="321"/>
      <c r="HZ41" s="321"/>
      <c r="IA41" s="321"/>
      <c r="IB41" s="321"/>
      <c r="IC41" s="321"/>
      <c r="ID41" s="321"/>
      <c r="IE41" s="321"/>
      <c r="IF41" s="321"/>
      <c r="IG41" s="321"/>
      <c r="IH41" s="321"/>
      <c r="II41" s="321"/>
      <c r="IJ41" s="321"/>
      <c r="IK41" s="321"/>
      <c r="IL41" s="321"/>
      <c r="IM41" s="321"/>
      <c r="IN41" s="321"/>
      <c r="IO41" s="321"/>
      <c r="IP41" s="321"/>
      <c r="IQ41" s="321"/>
      <c r="IR41" s="321"/>
      <c r="IS41" s="321"/>
      <c r="IT41" s="321"/>
      <c r="IU41" s="321"/>
      <c r="IV41" s="321"/>
    </row>
    <row r="42" spans="1:256" ht="30">
      <c r="J42" s="342"/>
      <c r="K42" s="342"/>
      <c r="L42" s="342"/>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1"/>
      <c r="CM42" s="321"/>
      <c r="CN42" s="321"/>
      <c r="CO42" s="321"/>
      <c r="CP42" s="321"/>
      <c r="CQ42" s="321"/>
      <c r="CR42" s="321"/>
      <c r="CS42" s="321"/>
      <c r="CT42" s="321"/>
      <c r="CU42" s="321"/>
      <c r="CV42" s="321"/>
      <c r="CW42" s="321"/>
      <c r="CX42" s="321"/>
      <c r="CY42" s="321"/>
      <c r="CZ42" s="321"/>
      <c r="DA42" s="321"/>
      <c r="DB42" s="321"/>
      <c r="DC42" s="321"/>
      <c r="DD42" s="321"/>
      <c r="DE42" s="321"/>
      <c r="DF42" s="321"/>
      <c r="DG42" s="321"/>
      <c r="DH42" s="321"/>
      <c r="DI42" s="321"/>
      <c r="DJ42" s="321"/>
      <c r="DK42" s="321"/>
      <c r="DL42" s="321"/>
      <c r="DM42" s="321"/>
      <c r="DN42" s="321"/>
      <c r="DO42" s="321"/>
      <c r="DP42" s="321"/>
      <c r="DQ42" s="321"/>
      <c r="DR42" s="321"/>
      <c r="DS42" s="321"/>
      <c r="DT42" s="321"/>
      <c r="DU42" s="321"/>
      <c r="DV42" s="321"/>
      <c r="DW42" s="321"/>
      <c r="DX42" s="321"/>
      <c r="DY42" s="321"/>
      <c r="DZ42" s="321"/>
      <c r="EA42" s="321"/>
      <c r="EB42" s="321"/>
      <c r="EC42" s="321"/>
      <c r="ED42" s="321"/>
      <c r="EE42" s="321"/>
      <c r="EF42" s="321"/>
      <c r="EG42" s="321"/>
      <c r="EH42" s="321"/>
      <c r="EI42" s="321"/>
      <c r="EJ42" s="321"/>
      <c r="EK42" s="321"/>
      <c r="EL42" s="321"/>
      <c r="EM42" s="321"/>
      <c r="EN42" s="321"/>
      <c r="EO42" s="321"/>
      <c r="EP42" s="321"/>
      <c r="EQ42" s="321"/>
      <c r="ER42" s="321"/>
      <c r="ES42" s="321"/>
      <c r="ET42" s="321"/>
      <c r="EU42" s="321"/>
      <c r="EV42" s="321"/>
      <c r="EW42" s="321"/>
      <c r="EX42" s="321"/>
      <c r="EY42" s="321"/>
      <c r="EZ42" s="321"/>
      <c r="FA42" s="321"/>
      <c r="FB42" s="321"/>
      <c r="FC42" s="321"/>
      <c r="FD42" s="321"/>
      <c r="FE42" s="321"/>
      <c r="FF42" s="321"/>
      <c r="FG42" s="321"/>
      <c r="FH42" s="321"/>
      <c r="FI42" s="321"/>
      <c r="FJ42" s="321"/>
      <c r="FK42" s="321"/>
      <c r="FL42" s="321"/>
      <c r="FM42" s="321"/>
      <c r="FN42" s="321"/>
      <c r="FO42" s="321"/>
      <c r="FP42" s="321"/>
      <c r="FQ42" s="321"/>
      <c r="FR42" s="321"/>
      <c r="FS42" s="321"/>
      <c r="FT42" s="321"/>
      <c r="FU42" s="321"/>
      <c r="FV42" s="321"/>
      <c r="FW42" s="321"/>
      <c r="FX42" s="321"/>
      <c r="FY42" s="321"/>
      <c r="FZ42" s="321"/>
      <c r="GA42" s="321"/>
      <c r="GB42" s="321"/>
      <c r="GC42" s="321"/>
      <c r="GD42" s="321"/>
      <c r="GE42" s="321"/>
      <c r="GF42" s="321"/>
      <c r="GG42" s="321"/>
      <c r="GH42" s="321"/>
      <c r="GI42" s="321"/>
      <c r="GJ42" s="321"/>
      <c r="GK42" s="321"/>
      <c r="GL42" s="321"/>
      <c r="GM42" s="321"/>
      <c r="GN42" s="321"/>
      <c r="GO42" s="321"/>
      <c r="GP42" s="321"/>
      <c r="GQ42" s="321"/>
      <c r="GR42" s="321"/>
      <c r="GS42" s="321"/>
      <c r="GT42" s="321"/>
      <c r="GU42" s="321"/>
      <c r="GV42" s="321"/>
      <c r="GW42" s="321"/>
      <c r="GX42" s="321"/>
      <c r="GY42" s="321"/>
      <c r="GZ42" s="321"/>
      <c r="HA42" s="321"/>
      <c r="HB42" s="321"/>
      <c r="HC42" s="321"/>
      <c r="HD42" s="321"/>
      <c r="HE42" s="321"/>
      <c r="HF42" s="321"/>
      <c r="HG42" s="321"/>
      <c r="HH42" s="321"/>
      <c r="HI42" s="321"/>
      <c r="HJ42" s="321"/>
      <c r="HK42" s="321"/>
      <c r="HL42" s="321"/>
      <c r="HM42" s="321"/>
      <c r="HN42" s="321"/>
      <c r="HO42" s="321"/>
      <c r="HP42" s="321"/>
      <c r="HQ42" s="321"/>
      <c r="HR42" s="321"/>
      <c r="HS42" s="321"/>
      <c r="HT42" s="321"/>
      <c r="HU42" s="321"/>
      <c r="HV42" s="321"/>
      <c r="HW42" s="321"/>
      <c r="HX42" s="321"/>
      <c r="HY42" s="321"/>
      <c r="HZ42" s="321"/>
      <c r="IA42" s="321"/>
      <c r="IB42" s="321"/>
      <c r="IC42" s="321"/>
      <c r="ID42" s="321"/>
      <c r="IE42" s="321"/>
      <c r="IF42" s="321"/>
      <c r="IG42" s="321"/>
      <c r="IH42" s="321"/>
      <c r="II42" s="321"/>
      <c r="IJ42" s="321"/>
      <c r="IK42" s="321"/>
      <c r="IL42" s="321"/>
      <c r="IM42" s="321"/>
      <c r="IN42" s="321"/>
      <c r="IO42" s="321"/>
      <c r="IP42" s="321"/>
      <c r="IQ42" s="321"/>
      <c r="IR42" s="321"/>
      <c r="IS42" s="321"/>
      <c r="IT42" s="321"/>
      <c r="IU42" s="321"/>
      <c r="IV42" s="321"/>
    </row>
    <row r="43" spans="1:256" ht="30">
      <c r="J43" s="342"/>
      <c r="K43" s="342"/>
      <c r="L43" s="342"/>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c r="CJ43" s="321"/>
      <c r="CK43" s="321"/>
      <c r="CL43" s="321"/>
      <c r="CM43" s="321"/>
      <c r="CN43" s="321"/>
      <c r="CO43" s="321"/>
      <c r="CP43" s="321"/>
      <c r="CQ43" s="321"/>
      <c r="CR43" s="321"/>
      <c r="CS43" s="321"/>
      <c r="CT43" s="321"/>
      <c r="CU43" s="321"/>
      <c r="CV43" s="321"/>
      <c r="CW43" s="321"/>
      <c r="CX43" s="321"/>
      <c r="CY43" s="321"/>
      <c r="CZ43" s="321"/>
      <c r="DA43" s="321"/>
      <c r="DB43" s="321"/>
      <c r="DC43" s="321"/>
      <c r="DD43" s="321"/>
      <c r="DE43" s="321"/>
      <c r="DF43" s="321"/>
      <c r="DG43" s="321"/>
      <c r="DH43" s="321"/>
      <c r="DI43" s="321"/>
      <c r="DJ43" s="321"/>
      <c r="DK43" s="321"/>
      <c r="DL43" s="321"/>
      <c r="DM43" s="321"/>
      <c r="DN43" s="321"/>
      <c r="DO43" s="321"/>
      <c r="DP43" s="321"/>
      <c r="DQ43" s="321"/>
      <c r="DR43" s="321"/>
      <c r="DS43" s="321"/>
      <c r="DT43" s="321"/>
      <c r="DU43" s="321"/>
      <c r="DV43" s="321"/>
      <c r="DW43" s="321"/>
      <c r="DX43" s="321"/>
      <c r="DY43" s="321"/>
      <c r="DZ43" s="321"/>
      <c r="EA43" s="321"/>
      <c r="EB43" s="321"/>
      <c r="EC43" s="321"/>
      <c r="ED43" s="321"/>
      <c r="EE43" s="321"/>
      <c r="EF43" s="321"/>
      <c r="EG43" s="321"/>
      <c r="EH43" s="321"/>
      <c r="EI43" s="321"/>
      <c r="EJ43" s="321"/>
      <c r="EK43" s="321"/>
      <c r="EL43" s="321"/>
      <c r="EM43" s="321"/>
      <c r="EN43" s="321"/>
      <c r="EO43" s="321"/>
      <c r="EP43" s="321"/>
      <c r="EQ43" s="321"/>
      <c r="ER43" s="321"/>
      <c r="ES43" s="321"/>
      <c r="ET43" s="321"/>
      <c r="EU43" s="321"/>
      <c r="EV43" s="321"/>
      <c r="EW43" s="321"/>
      <c r="EX43" s="321"/>
      <c r="EY43" s="321"/>
      <c r="EZ43" s="321"/>
      <c r="FA43" s="321"/>
      <c r="FB43" s="321"/>
      <c r="FC43" s="321"/>
      <c r="FD43" s="321"/>
      <c r="FE43" s="321"/>
      <c r="FF43" s="321"/>
      <c r="FG43" s="321"/>
      <c r="FH43" s="321"/>
      <c r="FI43" s="321"/>
      <c r="FJ43" s="321"/>
      <c r="FK43" s="321"/>
      <c r="FL43" s="321"/>
      <c r="FM43" s="321"/>
      <c r="FN43" s="321"/>
      <c r="FO43" s="321"/>
      <c r="FP43" s="321"/>
      <c r="FQ43" s="321"/>
      <c r="FR43" s="321"/>
      <c r="FS43" s="321"/>
      <c r="FT43" s="321"/>
      <c r="FU43" s="321"/>
      <c r="FV43" s="321"/>
      <c r="FW43" s="321"/>
      <c r="FX43" s="321"/>
      <c r="FY43" s="321"/>
      <c r="FZ43" s="321"/>
      <c r="GA43" s="321"/>
      <c r="GB43" s="321"/>
      <c r="GC43" s="321"/>
      <c r="GD43" s="321"/>
      <c r="GE43" s="321"/>
      <c r="GF43" s="321"/>
      <c r="GG43" s="321"/>
      <c r="GH43" s="321"/>
      <c r="GI43" s="321"/>
      <c r="GJ43" s="321"/>
      <c r="GK43" s="321"/>
      <c r="GL43" s="321"/>
      <c r="GM43" s="321"/>
      <c r="GN43" s="321"/>
      <c r="GO43" s="321"/>
      <c r="GP43" s="321"/>
      <c r="GQ43" s="321"/>
      <c r="GR43" s="321"/>
      <c r="GS43" s="321"/>
      <c r="GT43" s="321"/>
      <c r="GU43" s="321"/>
      <c r="GV43" s="321"/>
      <c r="GW43" s="321"/>
      <c r="GX43" s="321"/>
      <c r="GY43" s="321"/>
      <c r="GZ43" s="321"/>
      <c r="HA43" s="321"/>
      <c r="HB43" s="321"/>
      <c r="HC43" s="321"/>
      <c r="HD43" s="321"/>
      <c r="HE43" s="321"/>
      <c r="HF43" s="321"/>
      <c r="HG43" s="321"/>
      <c r="HH43" s="321"/>
      <c r="HI43" s="321"/>
      <c r="HJ43" s="321"/>
      <c r="HK43" s="321"/>
      <c r="HL43" s="321"/>
      <c r="HM43" s="321"/>
      <c r="HN43" s="321"/>
      <c r="HO43" s="321"/>
      <c r="HP43" s="321"/>
      <c r="HQ43" s="321"/>
      <c r="HR43" s="321"/>
      <c r="HS43" s="321"/>
      <c r="HT43" s="321"/>
      <c r="HU43" s="321"/>
      <c r="HV43" s="321"/>
      <c r="HW43" s="321"/>
      <c r="HX43" s="321"/>
      <c r="HY43" s="321"/>
      <c r="HZ43" s="321"/>
      <c r="IA43" s="321"/>
      <c r="IB43" s="321"/>
      <c r="IC43" s="321"/>
      <c r="ID43" s="321"/>
      <c r="IE43" s="321"/>
      <c r="IF43" s="321"/>
      <c r="IG43" s="321"/>
      <c r="IH43" s="321"/>
      <c r="II43" s="321"/>
      <c r="IJ43" s="321"/>
      <c r="IK43" s="321"/>
      <c r="IL43" s="321"/>
      <c r="IM43" s="321"/>
      <c r="IN43" s="321"/>
      <c r="IO43" s="321"/>
      <c r="IP43" s="321"/>
      <c r="IQ43" s="321"/>
      <c r="IR43" s="321"/>
      <c r="IS43" s="321"/>
      <c r="IT43" s="321"/>
      <c r="IU43" s="321"/>
      <c r="IV43" s="321"/>
    </row>
    <row r="44" spans="1:256" ht="30">
      <c r="J44" s="342"/>
      <c r="K44" s="342"/>
      <c r="L44" s="342"/>
      <c r="O44" s="343"/>
      <c r="P44" s="343"/>
      <c r="Q44" s="343"/>
      <c r="R44" s="343"/>
      <c r="S44" s="343"/>
      <c r="T44" s="343"/>
      <c r="U44" s="343"/>
    </row>
    <row r="45" spans="1:256" ht="30">
      <c r="J45" s="342"/>
      <c r="K45" s="342"/>
      <c r="L45" s="342"/>
      <c r="O45" s="343"/>
      <c r="P45" s="343"/>
      <c r="Q45" s="343"/>
      <c r="R45" s="343"/>
      <c r="S45" s="343"/>
      <c r="T45" s="343"/>
      <c r="U45" s="343"/>
    </row>
    <row r="46" spans="1:256" ht="30">
      <c r="J46" s="342"/>
      <c r="K46" s="342"/>
      <c r="L46" s="342"/>
      <c r="O46" s="343"/>
      <c r="P46" s="343"/>
      <c r="Q46" s="343"/>
      <c r="R46" s="343"/>
      <c r="S46" s="343"/>
      <c r="T46" s="343"/>
      <c r="U46" s="343"/>
    </row>
    <row r="47" spans="1:256" ht="30">
      <c r="J47" s="342"/>
      <c r="K47" s="342"/>
      <c r="L47" s="342"/>
      <c r="O47" s="343"/>
      <c r="P47" s="343"/>
      <c r="Q47" s="343"/>
      <c r="R47" s="343"/>
      <c r="S47" s="343"/>
      <c r="T47" s="343"/>
      <c r="U47" s="343"/>
    </row>
    <row r="48" spans="1:256" ht="30">
      <c r="J48" s="342"/>
      <c r="K48" s="342"/>
      <c r="L48" s="342"/>
      <c r="O48" s="343"/>
      <c r="P48" s="343"/>
      <c r="Q48" s="343"/>
      <c r="R48" s="343"/>
      <c r="S48" s="343"/>
      <c r="T48" s="343"/>
      <c r="U48" s="343"/>
    </row>
    <row r="49" spans="10:21" ht="30">
      <c r="J49" s="342"/>
      <c r="K49" s="342"/>
      <c r="L49" s="342"/>
      <c r="O49" s="343"/>
      <c r="P49" s="343"/>
      <c r="Q49" s="343"/>
      <c r="R49" s="343"/>
      <c r="S49" s="343"/>
      <c r="T49" s="343"/>
      <c r="U49" s="343"/>
    </row>
    <row r="50" spans="10:21" ht="30">
      <c r="J50" s="342"/>
      <c r="K50" s="342"/>
      <c r="L50" s="342"/>
      <c r="O50" s="343"/>
      <c r="P50" s="343"/>
      <c r="Q50" s="343"/>
      <c r="R50" s="343"/>
      <c r="S50" s="343"/>
      <c r="T50" s="343"/>
      <c r="U50" s="343"/>
    </row>
    <row r="51" spans="10:21" ht="30">
      <c r="J51" s="342"/>
      <c r="K51" s="342"/>
      <c r="L51" s="342"/>
      <c r="O51" s="343"/>
      <c r="P51" s="343"/>
      <c r="Q51" s="343"/>
      <c r="R51" s="343"/>
      <c r="S51" s="343"/>
      <c r="T51" s="343"/>
      <c r="U51" s="343"/>
    </row>
    <row r="52" spans="10:21" ht="30">
      <c r="J52" s="342"/>
      <c r="K52" s="342"/>
      <c r="L52" s="342"/>
      <c r="O52" s="343"/>
      <c r="P52" s="343"/>
      <c r="Q52" s="343"/>
      <c r="R52" s="343"/>
      <c r="S52" s="343"/>
      <c r="T52" s="343"/>
      <c r="U52" s="343"/>
    </row>
    <row r="53" spans="10:21" ht="30">
      <c r="J53" s="342"/>
      <c r="K53" s="342"/>
      <c r="L53" s="342"/>
      <c r="O53" s="343"/>
      <c r="P53" s="343"/>
      <c r="Q53" s="343"/>
      <c r="R53" s="343"/>
      <c r="S53" s="343"/>
      <c r="T53" s="343"/>
      <c r="U53" s="343"/>
    </row>
    <row r="54" spans="10:21" ht="30">
      <c r="J54" s="342"/>
      <c r="K54" s="342"/>
      <c r="L54" s="342"/>
      <c r="O54" s="343"/>
      <c r="P54" s="343"/>
      <c r="Q54" s="343"/>
      <c r="R54" s="343"/>
      <c r="S54" s="343"/>
      <c r="T54" s="343"/>
      <c r="U54" s="343"/>
    </row>
    <row r="55" spans="10:21" ht="30">
      <c r="J55" s="342"/>
      <c r="K55" s="342"/>
      <c r="L55" s="342"/>
      <c r="O55" s="343"/>
      <c r="P55" s="343"/>
      <c r="Q55" s="343"/>
      <c r="R55" s="343"/>
      <c r="S55" s="343"/>
      <c r="T55" s="343"/>
      <c r="U55" s="343"/>
    </row>
    <row r="56" spans="10:21" ht="30">
      <c r="J56" s="342"/>
      <c r="K56" s="342"/>
      <c r="L56" s="342"/>
      <c r="O56" s="343"/>
      <c r="P56" s="343"/>
      <c r="Q56" s="343"/>
      <c r="R56" s="343"/>
      <c r="S56" s="343"/>
      <c r="T56" s="343"/>
      <c r="U56" s="343"/>
    </row>
    <row r="57" spans="10:21" ht="30">
      <c r="J57" s="342"/>
      <c r="K57" s="342"/>
      <c r="L57" s="342"/>
      <c r="O57" s="343"/>
      <c r="P57" s="343"/>
      <c r="Q57" s="343"/>
      <c r="R57" s="343"/>
      <c r="S57" s="343"/>
      <c r="T57" s="343"/>
      <c r="U57" s="343"/>
    </row>
    <row r="58" spans="10:21" ht="30">
      <c r="J58" s="342"/>
      <c r="K58" s="342"/>
      <c r="L58" s="342"/>
      <c r="O58" s="343"/>
      <c r="P58" s="343"/>
      <c r="Q58" s="343"/>
      <c r="R58" s="343"/>
      <c r="S58" s="343"/>
      <c r="T58" s="343"/>
      <c r="U58" s="343"/>
    </row>
    <row r="59" spans="10:21" ht="30">
      <c r="J59" s="342"/>
      <c r="K59" s="342"/>
      <c r="L59" s="342"/>
      <c r="O59" s="343"/>
      <c r="P59" s="343"/>
      <c r="Q59" s="343"/>
      <c r="R59" s="343"/>
      <c r="S59" s="343"/>
      <c r="T59" s="343"/>
      <c r="U59" s="343"/>
    </row>
    <row r="60" spans="10:21" ht="30">
      <c r="J60" s="342"/>
      <c r="K60" s="342"/>
      <c r="L60" s="342"/>
      <c r="O60" s="343"/>
      <c r="P60" s="343"/>
      <c r="Q60" s="343"/>
      <c r="R60" s="343"/>
      <c r="S60" s="343"/>
      <c r="T60" s="343"/>
      <c r="U60" s="343"/>
    </row>
    <row r="61" spans="10:21" ht="30">
      <c r="J61" s="342"/>
      <c r="K61" s="342"/>
      <c r="L61" s="342"/>
      <c r="O61" s="343"/>
      <c r="P61" s="343"/>
      <c r="Q61" s="343"/>
      <c r="R61" s="343"/>
      <c r="S61" s="343"/>
      <c r="T61" s="343"/>
      <c r="U61" s="343"/>
    </row>
    <row r="62" spans="10:21" ht="30">
      <c r="J62" s="342"/>
      <c r="K62" s="342"/>
      <c r="L62" s="342"/>
      <c r="O62" s="343"/>
      <c r="P62" s="343"/>
      <c r="Q62" s="343"/>
      <c r="R62" s="343"/>
      <c r="S62" s="343"/>
      <c r="T62" s="343"/>
      <c r="U62" s="343"/>
    </row>
    <row r="63" spans="10:21" ht="30">
      <c r="J63" s="342"/>
      <c r="K63" s="342"/>
      <c r="L63" s="342"/>
      <c r="O63" s="343"/>
      <c r="P63" s="343"/>
      <c r="Q63" s="343"/>
      <c r="R63" s="343"/>
      <c r="S63" s="343"/>
      <c r="T63" s="343"/>
      <c r="U63" s="343"/>
    </row>
    <row r="64" spans="10:21" ht="30">
      <c r="J64" s="342"/>
      <c r="K64" s="342"/>
      <c r="L64" s="342"/>
      <c r="O64" s="343"/>
      <c r="P64" s="343"/>
      <c r="Q64" s="343"/>
      <c r="R64" s="343"/>
      <c r="S64" s="343"/>
      <c r="T64" s="343"/>
      <c r="U64" s="343"/>
    </row>
    <row r="65" spans="10:21" ht="30">
      <c r="J65" s="342"/>
      <c r="K65" s="342"/>
      <c r="L65" s="342"/>
      <c r="O65" s="343"/>
      <c r="P65" s="343"/>
      <c r="Q65" s="343"/>
      <c r="R65" s="343"/>
      <c r="S65" s="343"/>
      <c r="T65" s="343"/>
      <c r="U65" s="343"/>
    </row>
    <row r="66" spans="10:21" ht="30">
      <c r="J66" s="342"/>
      <c r="K66" s="342"/>
      <c r="L66" s="342"/>
      <c r="O66" s="343"/>
      <c r="P66" s="343"/>
      <c r="Q66" s="343"/>
      <c r="R66" s="343"/>
      <c r="S66" s="343"/>
      <c r="T66" s="343"/>
      <c r="U66" s="343"/>
    </row>
    <row r="67" spans="10:21" ht="30">
      <c r="J67" s="342"/>
      <c r="K67" s="342"/>
      <c r="L67" s="342"/>
      <c r="O67" s="343"/>
      <c r="P67" s="343"/>
      <c r="Q67" s="343"/>
      <c r="R67" s="343"/>
      <c r="S67" s="343"/>
      <c r="T67" s="343"/>
      <c r="U67" s="343"/>
    </row>
    <row r="68" spans="10:21" ht="30">
      <c r="J68" s="342"/>
      <c r="K68" s="342"/>
      <c r="L68" s="342"/>
      <c r="O68" s="343"/>
      <c r="P68" s="343"/>
      <c r="Q68" s="343"/>
      <c r="R68" s="343"/>
      <c r="S68" s="343"/>
      <c r="T68" s="343"/>
      <c r="U68" s="343"/>
    </row>
    <row r="69" spans="10:21" ht="30">
      <c r="J69" s="342"/>
      <c r="K69" s="342"/>
      <c r="L69" s="342"/>
      <c r="O69" s="343"/>
      <c r="P69" s="343"/>
      <c r="Q69" s="343"/>
      <c r="R69" s="343"/>
      <c r="S69" s="343"/>
      <c r="T69" s="343"/>
      <c r="U69" s="343"/>
    </row>
    <row r="70" spans="10:21" ht="30">
      <c r="J70" s="342"/>
      <c r="K70" s="342"/>
      <c r="L70" s="342"/>
      <c r="O70" s="343"/>
      <c r="P70" s="343"/>
      <c r="Q70" s="343"/>
      <c r="R70" s="343"/>
      <c r="S70" s="343"/>
      <c r="T70" s="343"/>
      <c r="U70" s="343"/>
    </row>
    <row r="71" spans="10:21" ht="30">
      <c r="J71" s="342"/>
      <c r="K71" s="342"/>
      <c r="L71" s="342"/>
      <c r="O71" s="343"/>
      <c r="P71" s="343"/>
      <c r="Q71" s="343"/>
      <c r="R71" s="343"/>
      <c r="S71" s="343"/>
      <c r="T71" s="343"/>
      <c r="U71" s="343"/>
    </row>
    <row r="72" spans="10:21" ht="30">
      <c r="J72" s="342"/>
      <c r="K72" s="342"/>
      <c r="L72" s="342"/>
      <c r="O72" s="343"/>
      <c r="P72" s="343"/>
      <c r="Q72" s="343"/>
      <c r="R72" s="343"/>
      <c r="S72" s="343"/>
      <c r="T72" s="343"/>
      <c r="U72" s="343"/>
    </row>
    <row r="73" spans="10:21" ht="30">
      <c r="J73" s="342"/>
      <c r="K73" s="342"/>
      <c r="L73" s="342"/>
      <c r="O73" s="343"/>
      <c r="P73" s="343"/>
      <c r="Q73" s="343"/>
      <c r="R73" s="343"/>
      <c r="S73" s="343"/>
      <c r="T73" s="343"/>
      <c r="U73" s="343"/>
    </row>
    <row r="74" spans="10:21" ht="30">
      <c r="J74" s="342"/>
      <c r="K74" s="342"/>
      <c r="L74" s="342"/>
      <c r="O74" s="343"/>
      <c r="P74" s="343"/>
      <c r="Q74" s="343"/>
      <c r="R74" s="343"/>
      <c r="S74" s="343"/>
      <c r="T74" s="343"/>
      <c r="U74" s="343"/>
    </row>
    <row r="75" spans="10:21" ht="30">
      <c r="J75" s="342"/>
      <c r="K75" s="342"/>
      <c r="L75" s="342"/>
      <c r="O75" s="343"/>
      <c r="P75" s="343"/>
      <c r="Q75" s="343"/>
      <c r="R75" s="343"/>
      <c r="S75" s="343"/>
      <c r="T75" s="343"/>
      <c r="U75" s="343"/>
    </row>
    <row r="76" spans="10:21" ht="30">
      <c r="J76" s="342"/>
      <c r="K76" s="342"/>
      <c r="L76" s="342"/>
      <c r="O76" s="343"/>
      <c r="P76" s="343"/>
      <c r="Q76" s="343"/>
      <c r="R76" s="343"/>
      <c r="S76" s="343"/>
      <c r="T76" s="343"/>
      <c r="U76" s="343"/>
    </row>
    <row r="77" spans="10:21" ht="30">
      <c r="J77" s="342"/>
      <c r="K77" s="342"/>
      <c r="L77" s="342"/>
      <c r="O77" s="343"/>
      <c r="P77" s="343"/>
      <c r="Q77" s="343"/>
      <c r="R77" s="343"/>
      <c r="S77" s="343"/>
      <c r="T77" s="343"/>
      <c r="U77" s="343"/>
    </row>
    <row r="78" spans="10:21" ht="30">
      <c r="J78" s="342"/>
      <c r="K78" s="342"/>
      <c r="L78" s="342"/>
      <c r="O78" s="343"/>
      <c r="P78" s="343"/>
      <c r="Q78" s="343"/>
      <c r="R78" s="343"/>
      <c r="S78" s="343"/>
      <c r="T78" s="343"/>
      <c r="U78" s="343"/>
    </row>
    <row r="79" spans="10:21" ht="30">
      <c r="J79" s="342"/>
      <c r="K79" s="342"/>
      <c r="L79" s="342"/>
      <c r="O79" s="343"/>
      <c r="P79" s="343"/>
      <c r="Q79" s="343"/>
      <c r="R79" s="343"/>
      <c r="S79" s="343"/>
      <c r="T79" s="343"/>
      <c r="U79" s="343"/>
    </row>
    <row r="80" spans="10:21" ht="30">
      <c r="J80" s="342"/>
      <c r="K80" s="342"/>
      <c r="L80" s="342"/>
      <c r="O80" s="343"/>
      <c r="P80" s="343"/>
      <c r="Q80" s="343"/>
      <c r="R80" s="343"/>
      <c r="S80" s="343"/>
      <c r="T80" s="343"/>
      <c r="U80" s="343"/>
    </row>
    <row r="81" spans="10:21" ht="30">
      <c r="J81" s="342"/>
      <c r="K81" s="342"/>
      <c r="L81" s="342"/>
      <c r="O81" s="343"/>
      <c r="P81" s="343"/>
      <c r="Q81" s="343"/>
      <c r="R81" s="343"/>
      <c r="S81" s="343"/>
      <c r="T81" s="343"/>
      <c r="U81" s="343"/>
    </row>
    <row r="82" spans="10:21" ht="30">
      <c r="J82" s="342"/>
      <c r="K82" s="342"/>
      <c r="L82" s="342"/>
      <c r="O82" s="343"/>
      <c r="P82" s="343"/>
      <c r="Q82" s="343"/>
      <c r="R82" s="343"/>
      <c r="S82" s="343"/>
      <c r="T82" s="343"/>
      <c r="U82" s="343"/>
    </row>
    <row r="83" spans="10:21" ht="30">
      <c r="J83" s="342"/>
      <c r="K83" s="342"/>
      <c r="L83" s="342"/>
      <c r="O83" s="343"/>
      <c r="P83" s="343"/>
      <c r="Q83" s="343"/>
      <c r="R83" s="343"/>
      <c r="S83" s="343"/>
      <c r="T83" s="343"/>
      <c r="U83" s="343"/>
    </row>
    <row r="84" spans="10:21" ht="30">
      <c r="J84" s="342"/>
      <c r="K84" s="342"/>
      <c r="L84" s="342"/>
      <c r="O84" s="343"/>
      <c r="P84" s="343"/>
      <c r="Q84" s="343"/>
      <c r="R84" s="343"/>
      <c r="S84" s="343"/>
      <c r="T84" s="343"/>
      <c r="U84" s="343"/>
    </row>
    <row r="85" spans="10:21" ht="30">
      <c r="J85" s="342"/>
      <c r="K85" s="342"/>
      <c r="L85" s="344"/>
      <c r="O85" s="343"/>
      <c r="P85" s="343"/>
      <c r="Q85" s="343"/>
      <c r="R85" s="343"/>
      <c r="S85" s="343"/>
      <c r="T85" s="343"/>
      <c r="U85" s="343"/>
    </row>
    <row r="86" spans="10:21" ht="30">
      <c r="J86" s="342"/>
      <c r="K86" s="342"/>
      <c r="L86" s="342"/>
      <c r="O86" s="343"/>
      <c r="P86" s="343"/>
      <c r="Q86" s="343"/>
      <c r="R86" s="343"/>
      <c r="S86" s="343"/>
      <c r="T86" s="343"/>
      <c r="U86" s="343"/>
    </row>
    <row r="87" spans="10:21" ht="30">
      <c r="J87" s="342"/>
      <c r="K87" s="342"/>
      <c r="L87" s="342"/>
      <c r="O87" s="343"/>
      <c r="P87" s="343"/>
      <c r="Q87" s="343"/>
      <c r="R87" s="343"/>
      <c r="S87" s="343"/>
      <c r="T87" s="343"/>
      <c r="U87" s="343"/>
    </row>
    <row r="88" spans="10:21" ht="30">
      <c r="J88" s="342"/>
      <c r="K88" s="342"/>
      <c r="L88" s="342"/>
      <c r="O88" s="343"/>
      <c r="P88" s="343"/>
      <c r="Q88" s="343"/>
      <c r="R88" s="343"/>
      <c r="S88" s="343"/>
      <c r="T88" s="343"/>
      <c r="U88" s="343"/>
    </row>
    <row r="89" spans="10:21" ht="30">
      <c r="J89" s="342"/>
      <c r="K89" s="342"/>
      <c r="L89" s="342"/>
      <c r="O89" s="343"/>
      <c r="P89" s="343"/>
      <c r="Q89" s="343"/>
      <c r="R89" s="343"/>
      <c r="S89" s="343"/>
      <c r="T89" s="343"/>
      <c r="U89" s="343"/>
    </row>
    <row r="90" spans="10:21" ht="30">
      <c r="J90" s="342"/>
      <c r="K90" s="342"/>
      <c r="L90" s="342"/>
      <c r="O90" s="343"/>
      <c r="P90" s="343"/>
      <c r="Q90" s="343"/>
      <c r="R90" s="343"/>
      <c r="S90" s="343"/>
      <c r="T90" s="343"/>
      <c r="U90" s="343"/>
    </row>
    <row r="91" spans="10:21" ht="30">
      <c r="J91" s="342"/>
      <c r="K91" s="342"/>
      <c r="L91" s="342"/>
      <c r="O91" s="343"/>
      <c r="P91" s="343"/>
      <c r="Q91" s="343"/>
      <c r="R91" s="343"/>
      <c r="S91" s="343"/>
      <c r="T91" s="343"/>
      <c r="U91" s="343"/>
    </row>
    <row r="92" spans="10:21" ht="30">
      <c r="J92" s="342"/>
      <c r="K92" s="342"/>
      <c r="L92" s="342"/>
      <c r="O92" s="343"/>
      <c r="P92" s="343"/>
      <c r="Q92" s="343"/>
      <c r="R92" s="343"/>
      <c r="S92" s="343"/>
      <c r="T92" s="343"/>
      <c r="U92" s="343"/>
    </row>
    <row r="93" spans="10:21" ht="30">
      <c r="J93" s="342"/>
      <c r="K93" s="342"/>
      <c r="L93" s="342"/>
      <c r="O93" s="343"/>
      <c r="P93" s="343"/>
      <c r="Q93" s="343"/>
      <c r="R93" s="343"/>
      <c r="S93" s="343"/>
      <c r="T93" s="343"/>
      <c r="U93" s="343"/>
    </row>
    <row r="94" spans="10:21" ht="30">
      <c r="J94" s="342"/>
      <c r="K94" s="342"/>
      <c r="L94" s="342"/>
      <c r="O94" s="343"/>
      <c r="P94" s="343"/>
      <c r="Q94" s="343"/>
      <c r="R94" s="343"/>
      <c r="S94" s="343"/>
      <c r="T94" s="343"/>
      <c r="U94" s="343"/>
    </row>
    <row r="95" spans="10:21" ht="30">
      <c r="J95" s="342"/>
      <c r="K95" s="342"/>
      <c r="L95" s="342"/>
      <c r="O95" s="343"/>
      <c r="P95" s="343"/>
      <c r="Q95" s="343"/>
      <c r="R95" s="343"/>
      <c r="S95" s="343"/>
      <c r="T95" s="343"/>
      <c r="U95" s="343"/>
    </row>
    <row r="96" spans="10:21" ht="30">
      <c r="J96" s="342"/>
      <c r="K96" s="342"/>
      <c r="L96" s="342"/>
      <c r="O96" s="343"/>
      <c r="P96" s="343"/>
      <c r="Q96" s="343"/>
      <c r="R96" s="343"/>
      <c r="S96" s="343"/>
      <c r="T96" s="343"/>
      <c r="U96" s="343"/>
    </row>
    <row r="97" spans="10:21" ht="30">
      <c r="J97" s="342"/>
      <c r="K97" s="342"/>
      <c r="L97" s="342"/>
      <c r="O97" s="343"/>
      <c r="P97" s="343"/>
      <c r="Q97" s="343"/>
      <c r="R97" s="343"/>
      <c r="S97" s="343"/>
      <c r="T97" s="343"/>
      <c r="U97" s="343"/>
    </row>
    <row r="98" spans="10:21" ht="30">
      <c r="J98" s="342"/>
      <c r="K98" s="342"/>
      <c r="L98" s="342"/>
      <c r="O98" s="343"/>
      <c r="P98" s="343"/>
      <c r="Q98" s="343"/>
      <c r="R98" s="343"/>
      <c r="S98" s="343"/>
      <c r="T98" s="343"/>
      <c r="U98" s="343"/>
    </row>
    <row r="99" spans="10:21" ht="30">
      <c r="J99" s="342"/>
      <c r="K99" s="342"/>
      <c r="L99" s="342"/>
      <c r="O99" s="343"/>
      <c r="P99" s="343"/>
      <c r="Q99" s="343"/>
      <c r="R99" s="343"/>
      <c r="S99" s="343"/>
      <c r="T99" s="343"/>
      <c r="U99" s="343"/>
    </row>
    <row r="100" spans="10:21" ht="30">
      <c r="J100" s="342"/>
      <c r="K100" s="342"/>
      <c r="L100" s="342"/>
      <c r="O100" s="343"/>
      <c r="P100" s="343"/>
      <c r="Q100" s="343"/>
      <c r="R100" s="343"/>
      <c r="S100" s="343"/>
      <c r="T100" s="343"/>
      <c r="U100" s="343"/>
    </row>
    <row r="101" spans="10:21" ht="30">
      <c r="J101" s="342"/>
      <c r="K101" s="342"/>
      <c r="L101" s="342"/>
      <c r="O101" s="343"/>
      <c r="P101" s="343"/>
      <c r="Q101" s="343"/>
      <c r="R101" s="343"/>
      <c r="S101" s="343"/>
      <c r="T101" s="343"/>
      <c r="U101" s="343"/>
    </row>
    <row r="102" spans="10:21" ht="30">
      <c r="J102" s="342"/>
      <c r="K102" s="342"/>
      <c r="L102" s="342"/>
      <c r="O102" s="343"/>
      <c r="P102" s="343"/>
      <c r="Q102" s="343"/>
      <c r="R102" s="343"/>
      <c r="S102" s="343"/>
      <c r="T102" s="343"/>
      <c r="U102" s="343"/>
    </row>
    <row r="103" spans="10:21" ht="30">
      <c r="J103" s="342"/>
      <c r="K103" s="342"/>
      <c r="L103" s="342"/>
      <c r="O103" s="343"/>
      <c r="P103" s="343"/>
      <c r="Q103" s="343"/>
      <c r="R103" s="343"/>
      <c r="S103" s="343"/>
      <c r="T103" s="343"/>
      <c r="U103" s="343"/>
    </row>
    <row r="104" spans="10:21" ht="30">
      <c r="J104" s="342"/>
      <c r="K104" s="342"/>
      <c r="L104" s="342"/>
      <c r="O104" s="343"/>
      <c r="P104" s="343"/>
      <c r="Q104" s="343"/>
      <c r="R104" s="343"/>
      <c r="S104" s="343"/>
      <c r="T104" s="343"/>
      <c r="U104" s="343"/>
    </row>
    <row r="105" spans="10:21" ht="30">
      <c r="J105" s="342"/>
      <c r="K105" s="342"/>
      <c r="L105" s="342"/>
      <c r="O105" s="343"/>
      <c r="P105" s="343"/>
      <c r="Q105" s="343"/>
      <c r="R105" s="343"/>
      <c r="S105" s="343"/>
      <c r="T105" s="343"/>
      <c r="U105" s="343"/>
    </row>
    <row r="106" spans="10:21" ht="30">
      <c r="J106" s="342"/>
      <c r="K106" s="342"/>
      <c r="L106" s="342"/>
      <c r="O106" s="343"/>
      <c r="P106" s="343"/>
      <c r="Q106" s="343"/>
      <c r="R106" s="343"/>
      <c r="S106" s="343"/>
      <c r="T106" s="343"/>
      <c r="U106" s="343"/>
    </row>
    <row r="107" spans="10:21" ht="30">
      <c r="J107" s="342"/>
      <c r="K107" s="342"/>
      <c r="L107" s="342"/>
      <c r="O107" s="343"/>
      <c r="P107" s="343"/>
      <c r="Q107" s="343"/>
      <c r="R107" s="343"/>
      <c r="S107" s="343"/>
      <c r="T107" s="343"/>
      <c r="U107" s="343"/>
    </row>
    <row r="108" spans="10:21" ht="30">
      <c r="J108" s="342"/>
      <c r="K108" s="342"/>
      <c r="L108" s="342"/>
      <c r="O108" s="343"/>
      <c r="P108" s="343"/>
      <c r="Q108" s="343"/>
      <c r="R108" s="343"/>
      <c r="S108" s="343"/>
      <c r="T108" s="343"/>
      <c r="U108" s="343"/>
    </row>
    <row r="109" spans="10:21" ht="30">
      <c r="J109" s="342"/>
      <c r="K109" s="342"/>
      <c r="L109" s="342"/>
      <c r="O109" s="343"/>
      <c r="P109" s="343"/>
      <c r="Q109" s="343"/>
      <c r="R109" s="343"/>
      <c r="S109" s="343"/>
      <c r="T109" s="343"/>
      <c r="U109" s="343"/>
    </row>
    <row r="110" spans="10:21" ht="30">
      <c r="J110" s="342"/>
      <c r="K110" s="342"/>
      <c r="L110" s="342"/>
      <c r="O110" s="343"/>
      <c r="P110" s="343"/>
      <c r="Q110" s="343"/>
      <c r="R110" s="343"/>
      <c r="S110" s="343"/>
      <c r="T110" s="343"/>
      <c r="U110" s="343"/>
    </row>
    <row r="111" spans="10:21" ht="30">
      <c r="J111" s="342"/>
      <c r="K111" s="342"/>
      <c r="L111" s="342"/>
      <c r="O111" s="343"/>
      <c r="P111" s="343"/>
      <c r="Q111" s="343"/>
      <c r="R111" s="343"/>
      <c r="S111" s="343"/>
      <c r="T111" s="343"/>
      <c r="U111" s="343"/>
    </row>
    <row r="112" spans="10:21" ht="30">
      <c r="J112" s="342"/>
      <c r="K112" s="342"/>
      <c r="L112" s="342"/>
      <c r="O112" s="343"/>
      <c r="P112" s="343"/>
      <c r="Q112" s="343"/>
      <c r="R112" s="343"/>
      <c r="S112" s="343"/>
      <c r="T112" s="343"/>
      <c r="U112" s="343"/>
    </row>
    <row r="113" spans="10:21" ht="30">
      <c r="J113" s="342"/>
      <c r="K113" s="342"/>
      <c r="L113" s="342"/>
      <c r="O113" s="343"/>
      <c r="P113" s="343"/>
      <c r="Q113" s="343"/>
      <c r="R113" s="343"/>
      <c r="S113" s="343"/>
      <c r="T113" s="343"/>
      <c r="U113" s="343"/>
    </row>
    <row r="114" spans="10:21" ht="30">
      <c r="J114" s="342"/>
      <c r="K114" s="342"/>
      <c r="L114" s="342"/>
      <c r="O114" s="343"/>
      <c r="P114" s="343"/>
      <c r="Q114" s="343"/>
      <c r="R114" s="343"/>
      <c r="S114" s="343"/>
      <c r="T114" s="343"/>
      <c r="U114" s="343"/>
    </row>
    <row r="115" spans="10:21" ht="30">
      <c r="J115" s="342"/>
      <c r="K115" s="342"/>
      <c r="L115" s="342"/>
      <c r="O115" s="343"/>
      <c r="P115" s="343"/>
      <c r="Q115" s="343"/>
      <c r="R115" s="343"/>
      <c r="S115" s="343"/>
      <c r="T115" s="343"/>
      <c r="U115" s="343"/>
    </row>
    <row r="116" spans="10:21" ht="30">
      <c r="J116" s="342"/>
      <c r="K116" s="342"/>
      <c r="L116" s="342"/>
      <c r="O116" s="343"/>
      <c r="P116" s="343"/>
      <c r="Q116" s="343"/>
      <c r="R116" s="343"/>
      <c r="S116" s="343"/>
      <c r="T116" s="343"/>
      <c r="U116" s="343"/>
    </row>
    <row r="117" spans="10:21" ht="30">
      <c r="J117" s="342"/>
      <c r="K117" s="342"/>
      <c r="L117" s="342"/>
      <c r="O117" s="343"/>
      <c r="P117" s="343"/>
      <c r="Q117" s="343"/>
      <c r="R117" s="343"/>
      <c r="S117" s="343"/>
      <c r="T117" s="343"/>
      <c r="U117" s="343"/>
    </row>
    <row r="118" spans="10:21" ht="30">
      <c r="J118" s="342"/>
      <c r="K118" s="342"/>
      <c r="L118" s="342"/>
      <c r="O118" s="343"/>
      <c r="P118" s="343"/>
      <c r="Q118" s="343"/>
      <c r="R118" s="343"/>
      <c r="S118" s="343"/>
      <c r="T118" s="343"/>
      <c r="U118" s="343"/>
    </row>
    <row r="119" spans="10:21" ht="30">
      <c r="J119" s="342"/>
      <c r="K119" s="342"/>
      <c r="L119" s="342"/>
      <c r="O119" s="343"/>
      <c r="P119" s="343"/>
      <c r="Q119" s="343"/>
      <c r="R119" s="343"/>
      <c r="S119" s="343"/>
      <c r="T119" s="343"/>
      <c r="U119" s="343"/>
    </row>
    <row r="120" spans="10:21" ht="30">
      <c r="J120" s="342"/>
      <c r="K120" s="342"/>
      <c r="L120" s="342"/>
      <c r="O120" s="343"/>
      <c r="P120" s="343"/>
      <c r="Q120" s="343"/>
      <c r="R120" s="343"/>
      <c r="S120" s="343"/>
      <c r="T120" s="343"/>
      <c r="U120" s="343"/>
    </row>
    <row r="121" spans="10:21" ht="30">
      <c r="J121" s="342"/>
      <c r="K121" s="342"/>
      <c r="L121" s="342"/>
      <c r="O121" s="343"/>
      <c r="P121" s="343"/>
      <c r="Q121" s="343"/>
      <c r="R121" s="343"/>
      <c r="S121" s="343"/>
      <c r="T121" s="343"/>
      <c r="U121" s="343"/>
    </row>
    <row r="122" spans="10:21" ht="30">
      <c r="J122" s="342"/>
      <c r="K122" s="342"/>
      <c r="L122" s="342"/>
      <c r="O122" s="343"/>
      <c r="P122" s="343"/>
      <c r="Q122" s="343"/>
      <c r="R122" s="343"/>
      <c r="S122" s="343"/>
      <c r="T122" s="343"/>
      <c r="U122" s="343"/>
    </row>
    <row r="123" spans="10:21" ht="30">
      <c r="J123" s="342"/>
      <c r="K123" s="342"/>
      <c r="L123" s="342"/>
      <c r="O123" s="343"/>
      <c r="P123" s="343"/>
      <c r="Q123" s="343"/>
      <c r="R123" s="343"/>
      <c r="S123" s="343"/>
      <c r="T123" s="343"/>
      <c r="U123" s="343"/>
    </row>
    <row r="124" spans="10:21" ht="30">
      <c r="J124" s="342"/>
      <c r="K124" s="342"/>
      <c r="L124" s="342"/>
      <c r="O124" s="343"/>
      <c r="P124" s="343"/>
      <c r="Q124" s="343"/>
      <c r="R124" s="343"/>
      <c r="S124" s="343"/>
      <c r="T124" s="343"/>
      <c r="U124" s="343"/>
    </row>
    <row r="125" spans="10:21" ht="30">
      <c r="J125" s="342"/>
      <c r="K125" s="342"/>
      <c r="L125" s="342"/>
      <c r="O125" s="343"/>
      <c r="P125" s="343"/>
      <c r="Q125" s="343"/>
      <c r="R125" s="343"/>
      <c r="S125" s="343"/>
      <c r="T125" s="343"/>
      <c r="U125" s="343"/>
    </row>
    <row r="126" spans="10:21" ht="30">
      <c r="J126" s="342"/>
      <c r="K126" s="342"/>
      <c r="L126" s="342"/>
      <c r="O126" s="343"/>
      <c r="P126" s="343"/>
      <c r="Q126" s="343"/>
      <c r="R126" s="343"/>
      <c r="S126" s="343"/>
      <c r="T126" s="343"/>
      <c r="U126" s="343"/>
    </row>
    <row r="127" spans="10:21" ht="30">
      <c r="J127" s="342"/>
      <c r="K127" s="342"/>
      <c r="L127" s="342"/>
      <c r="O127" s="343"/>
      <c r="P127" s="343"/>
      <c r="Q127" s="343"/>
      <c r="R127" s="343"/>
      <c r="S127" s="343"/>
      <c r="T127" s="343"/>
      <c r="U127" s="343"/>
    </row>
    <row r="128" spans="10:21" ht="30">
      <c r="J128" s="342"/>
      <c r="K128" s="342"/>
      <c r="L128" s="342"/>
      <c r="O128" s="343"/>
      <c r="P128" s="343"/>
      <c r="Q128" s="343"/>
      <c r="R128" s="343"/>
      <c r="S128" s="343"/>
      <c r="T128" s="343"/>
      <c r="U128" s="343"/>
    </row>
    <row r="129" spans="10:21" ht="30">
      <c r="J129" s="342"/>
      <c r="K129" s="342"/>
      <c r="L129" s="342"/>
      <c r="O129" s="343"/>
      <c r="P129" s="343"/>
      <c r="Q129" s="343"/>
      <c r="R129" s="343"/>
      <c r="S129" s="343"/>
      <c r="T129" s="343"/>
      <c r="U129" s="343"/>
    </row>
    <row r="130" spans="10:21" ht="30">
      <c r="J130" s="342"/>
      <c r="K130" s="342"/>
      <c r="L130" s="342"/>
      <c r="O130" s="343"/>
      <c r="P130" s="343"/>
      <c r="Q130" s="343"/>
      <c r="R130" s="343"/>
      <c r="S130" s="343"/>
      <c r="T130" s="343"/>
      <c r="U130" s="343"/>
    </row>
    <row r="131" spans="10:21" ht="30">
      <c r="J131" s="342"/>
      <c r="K131" s="342"/>
      <c r="L131" s="342"/>
      <c r="O131" s="343"/>
      <c r="P131" s="343"/>
      <c r="Q131" s="343"/>
      <c r="R131" s="343"/>
      <c r="S131" s="343"/>
      <c r="T131" s="343"/>
      <c r="U131" s="343"/>
    </row>
    <row r="132" spans="10:21" ht="30">
      <c r="J132" s="342"/>
      <c r="K132" s="342"/>
      <c r="L132" s="342"/>
      <c r="O132" s="343"/>
      <c r="P132" s="343"/>
      <c r="Q132" s="343"/>
      <c r="R132" s="343"/>
      <c r="S132" s="343"/>
      <c r="T132" s="343"/>
      <c r="U132" s="343"/>
    </row>
    <row r="133" spans="10:21" ht="30">
      <c r="J133" s="342"/>
      <c r="K133" s="342"/>
      <c r="L133" s="342"/>
      <c r="O133" s="343"/>
      <c r="P133" s="343"/>
      <c r="Q133" s="343"/>
      <c r="R133" s="343"/>
      <c r="S133" s="343"/>
      <c r="T133" s="343"/>
      <c r="U133" s="343"/>
    </row>
    <row r="134" spans="10:21" ht="30">
      <c r="J134" s="342"/>
      <c r="K134" s="342"/>
      <c r="L134" s="342"/>
      <c r="O134" s="343"/>
      <c r="P134" s="343"/>
      <c r="Q134" s="343"/>
      <c r="R134" s="343"/>
      <c r="S134" s="343"/>
      <c r="T134" s="343"/>
      <c r="U134" s="343"/>
    </row>
    <row r="135" spans="10:21" ht="30">
      <c r="J135" s="342"/>
      <c r="K135" s="342"/>
      <c r="L135" s="342"/>
      <c r="O135" s="343"/>
      <c r="P135" s="343"/>
      <c r="Q135" s="343"/>
      <c r="R135" s="343"/>
      <c r="S135" s="343"/>
      <c r="T135" s="343"/>
      <c r="U135" s="343"/>
    </row>
    <row r="136" spans="10:21" ht="30">
      <c r="J136" s="342"/>
      <c r="K136" s="342"/>
      <c r="L136" s="342"/>
      <c r="O136" s="343"/>
      <c r="P136" s="343"/>
      <c r="Q136" s="343"/>
      <c r="R136" s="343"/>
      <c r="S136" s="343"/>
      <c r="T136" s="343"/>
      <c r="U136" s="343"/>
    </row>
    <row r="137" spans="10:21" ht="30">
      <c r="J137" s="342"/>
      <c r="K137" s="342"/>
      <c r="L137" s="342"/>
      <c r="O137" s="343"/>
      <c r="P137" s="343"/>
      <c r="Q137" s="343"/>
      <c r="R137" s="343"/>
      <c r="S137" s="343"/>
      <c r="T137" s="343"/>
      <c r="U137" s="343"/>
    </row>
    <row r="138" spans="10:21" ht="30">
      <c r="J138" s="342"/>
      <c r="K138" s="342"/>
      <c r="L138" s="342"/>
      <c r="O138" s="343"/>
      <c r="P138" s="343"/>
      <c r="Q138" s="343"/>
      <c r="R138" s="343"/>
      <c r="S138" s="343"/>
      <c r="T138" s="343"/>
      <c r="U138" s="343"/>
    </row>
    <row r="139" spans="10:21" ht="30">
      <c r="J139" s="342"/>
      <c r="K139" s="342"/>
      <c r="L139" s="342"/>
      <c r="O139" s="343"/>
      <c r="P139" s="343"/>
      <c r="Q139" s="343"/>
      <c r="R139" s="343"/>
      <c r="S139" s="343"/>
      <c r="T139" s="343"/>
      <c r="U139" s="343"/>
    </row>
    <row r="140" spans="10:21" ht="30">
      <c r="J140" s="342"/>
      <c r="K140" s="342"/>
      <c r="L140" s="342"/>
      <c r="O140" s="343"/>
      <c r="P140" s="343"/>
      <c r="Q140" s="343"/>
      <c r="R140" s="343"/>
      <c r="S140" s="343"/>
      <c r="T140" s="343"/>
      <c r="U140" s="343"/>
    </row>
    <row r="141" spans="10:21" ht="30">
      <c r="J141" s="342"/>
      <c r="K141" s="342"/>
      <c r="L141" s="342"/>
      <c r="O141" s="343"/>
      <c r="P141" s="343"/>
      <c r="Q141" s="343"/>
      <c r="R141" s="343"/>
      <c r="S141" s="343"/>
      <c r="T141" s="343"/>
      <c r="U141" s="343"/>
    </row>
    <row r="142" spans="10:21" ht="30">
      <c r="J142" s="342"/>
      <c r="K142" s="342"/>
      <c r="L142" s="342"/>
      <c r="O142" s="343"/>
      <c r="P142" s="343"/>
      <c r="Q142" s="343"/>
      <c r="R142" s="343"/>
      <c r="S142" s="343"/>
      <c r="T142" s="343"/>
      <c r="U142" s="343"/>
    </row>
    <row r="143" spans="10:21" ht="30">
      <c r="J143" s="342"/>
      <c r="K143" s="342"/>
      <c r="L143" s="342"/>
      <c r="O143" s="343"/>
      <c r="P143" s="343"/>
      <c r="Q143" s="343"/>
      <c r="R143" s="343"/>
      <c r="S143" s="343"/>
      <c r="T143" s="343"/>
      <c r="U143" s="343"/>
    </row>
    <row r="144" spans="10:21" ht="30">
      <c r="J144" s="342"/>
      <c r="K144" s="342"/>
      <c r="L144" s="342"/>
      <c r="O144" s="343"/>
      <c r="P144" s="343"/>
      <c r="Q144" s="343"/>
      <c r="R144" s="343"/>
      <c r="S144" s="343"/>
      <c r="T144" s="343"/>
      <c r="U144" s="343"/>
    </row>
    <row r="145" spans="10:21" ht="30">
      <c r="J145" s="342"/>
      <c r="K145" s="342"/>
      <c r="L145" s="342"/>
      <c r="O145" s="343"/>
      <c r="P145" s="343"/>
      <c r="Q145" s="343"/>
      <c r="R145" s="343"/>
      <c r="S145" s="343"/>
      <c r="T145" s="343"/>
      <c r="U145" s="343"/>
    </row>
    <row r="146" spans="10:21" ht="30">
      <c r="J146" s="342"/>
      <c r="K146" s="342"/>
      <c r="L146" s="342"/>
      <c r="O146" s="343"/>
      <c r="P146" s="343"/>
      <c r="Q146" s="343"/>
      <c r="R146" s="343"/>
      <c r="S146" s="343"/>
      <c r="T146" s="343"/>
      <c r="U146" s="343"/>
    </row>
    <row r="147" spans="10:21" ht="30">
      <c r="J147" s="342"/>
      <c r="K147" s="342"/>
      <c r="L147" s="342"/>
      <c r="O147" s="343"/>
      <c r="P147" s="343"/>
      <c r="Q147" s="343"/>
      <c r="R147" s="343"/>
      <c r="S147" s="343"/>
      <c r="T147" s="343"/>
      <c r="U147" s="343"/>
    </row>
    <row r="148" spans="10:21" ht="30">
      <c r="J148" s="342"/>
      <c r="K148" s="342"/>
      <c r="L148" s="342"/>
      <c r="O148" s="343"/>
      <c r="P148" s="343"/>
      <c r="Q148" s="343"/>
      <c r="R148" s="343"/>
      <c r="S148" s="343"/>
      <c r="T148" s="343"/>
      <c r="U148" s="343"/>
    </row>
    <row r="149" spans="10:21" ht="30">
      <c r="J149" s="342"/>
      <c r="K149" s="342"/>
      <c r="L149" s="342"/>
      <c r="O149" s="343"/>
      <c r="P149" s="343"/>
      <c r="Q149" s="343"/>
      <c r="R149" s="343"/>
      <c r="S149" s="343"/>
      <c r="T149" s="343"/>
      <c r="U149" s="343"/>
    </row>
    <row r="150" spans="10:21" ht="30">
      <c r="J150" s="342"/>
      <c r="K150" s="342"/>
      <c r="L150" s="342"/>
      <c r="O150" s="343"/>
      <c r="P150" s="343"/>
      <c r="Q150" s="343"/>
      <c r="R150" s="343"/>
      <c r="S150" s="343"/>
      <c r="T150" s="343"/>
      <c r="U150" s="343"/>
    </row>
    <row r="151" spans="10:21" ht="30">
      <c r="J151" s="342"/>
      <c r="K151" s="342"/>
      <c r="L151" s="342"/>
      <c r="O151" s="343"/>
      <c r="P151" s="343"/>
      <c r="Q151" s="343"/>
      <c r="R151" s="343"/>
      <c r="S151" s="343"/>
      <c r="T151" s="343"/>
      <c r="U151" s="343"/>
    </row>
    <row r="152" spans="10:21" ht="30">
      <c r="J152" s="342"/>
      <c r="K152" s="342"/>
      <c r="L152" s="342"/>
      <c r="O152" s="343"/>
      <c r="P152" s="343"/>
      <c r="Q152" s="343"/>
      <c r="R152" s="343"/>
      <c r="S152" s="343"/>
      <c r="T152" s="343"/>
      <c r="U152" s="343"/>
    </row>
    <row r="153" spans="10:21" ht="30">
      <c r="J153" s="342"/>
      <c r="K153" s="342"/>
      <c r="L153" s="342"/>
      <c r="O153" s="343"/>
      <c r="P153" s="343"/>
      <c r="Q153" s="343"/>
      <c r="R153" s="343"/>
      <c r="S153" s="343"/>
      <c r="T153" s="343"/>
      <c r="U153" s="343"/>
    </row>
    <row r="154" spans="10:21" ht="30">
      <c r="J154" s="342"/>
      <c r="K154" s="342"/>
      <c r="L154" s="342"/>
      <c r="O154" s="343"/>
      <c r="P154" s="343"/>
      <c r="Q154" s="343"/>
      <c r="R154" s="343"/>
      <c r="S154" s="343"/>
      <c r="T154" s="343"/>
      <c r="U154" s="343"/>
    </row>
    <row r="155" spans="10:21" ht="30">
      <c r="J155" s="342"/>
      <c r="K155" s="342"/>
      <c r="L155" s="342"/>
      <c r="O155" s="343"/>
      <c r="P155" s="343"/>
      <c r="Q155" s="343"/>
      <c r="R155" s="343"/>
      <c r="S155" s="343"/>
      <c r="T155" s="343"/>
      <c r="U155" s="343"/>
    </row>
    <row r="156" spans="10:21" ht="30">
      <c r="J156" s="342"/>
      <c r="K156" s="342"/>
      <c r="L156" s="342"/>
      <c r="O156" s="343"/>
      <c r="P156" s="343"/>
      <c r="Q156" s="343"/>
      <c r="R156" s="343"/>
      <c r="S156" s="343"/>
      <c r="T156" s="343"/>
      <c r="U156" s="343"/>
    </row>
    <row r="157" spans="10:21" ht="30">
      <c r="J157" s="342"/>
      <c r="K157" s="342"/>
      <c r="L157" s="342"/>
      <c r="O157" s="343"/>
      <c r="P157" s="343"/>
      <c r="Q157" s="343"/>
      <c r="R157" s="343"/>
      <c r="S157" s="343"/>
      <c r="T157" s="343"/>
      <c r="U157" s="343"/>
    </row>
    <row r="158" spans="10:21" ht="30">
      <c r="J158" s="342"/>
      <c r="K158" s="342"/>
      <c r="L158" s="342"/>
      <c r="O158" s="343"/>
      <c r="P158" s="343"/>
      <c r="Q158" s="343"/>
      <c r="R158" s="343"/>
      <c r="S158" s="343"/>
      <c r="T158" s="343"/>
      <c r="U158" s="343"/>
    </row>
    <row r="159" spans="10:21" ht="30">
      <c r="J159" s="342"/>
      <c r="K159" s="342"/>
      <c r="L159" s="342"/>
      <c r="O159" s="343"/>
      <c r="P159" s="343"/>
      <c r="Q159" s="343"/>
      <c r="R159" s="343"/>
      <c r="S159" s="343"/>
      <c r="T159" s="343"/>
      <c r="U159" s="343"/>
    </row>
    <row r="160" spans="10:21" ht="30">
      <c r="J160" s="342"/>
      <c r="K160" s="342"/>
      <c r="L160" s="342"/>
      <c r="O160" s="343"/>
      <c r="P160" s="343"/>
      <c r="Q160" s="343"/>
      <c r="R160" s="343"/>
      <c r="S160" s="343"/>
      <c r="T160" s="343"/>
      <c r="U160" s="343"/>
    </row>
    <row r="161" spans="10:21" ht="30">
      <c r="J161" s="342"/>
      <c r="K161" s="342"/>
      <c r="L161" s="342"/>
      <c r="O161" s="343"/>
      <c r="P161" s="343"/>
      <c r="Q161" s="343"/>
      <c r="R161" s="343"/>
      <c r="S161" s="343"/>
      <c r="T161" s="343"/>
      <c r="U161" s="343"/>
    </row>
    <row r="162" spans="10:21" ht="30">
      <c r="J162" s="342"/>
      <c r="K162" s="342"/>
      <c r="L162" s="342"/>
      <c r="O162" s="343"/>
      <c r="P162" s="343"/>
      <c r="Q162" s="343"/>
      <c r="R162" s="343"/>
      <c r="S162" s="343"/>
      <c r="T162" s="343"/>
      <c r="U162" s="343"/>
    </row>
    <row r="163" spans="10:21" ht="30">
      <c r="J163" s="342"/>
      <c r="K163" s="342"/>
      <c r="L163" s="342"/>
      <c r="O163" s="343"/>
      <c r="P163" s="343"/>
      <c r="Q163" s="343"/>
      <c r="R163" s="343"/>
      <c r="S163" s="343"/>
      <c r="T163" s="343"/>
      <c r="U163" s="343"/>
    </row>
    <row r="164" spans="10:21" ht="30">
      <c r="J164" s="342"/>
      <c r="K164" s="342"/>
      <c r="L164" s="342"/>
      <c r="O164" s="343"/>
      <c r="P164" s="343"/>
      <c r="Q164" s="343"/>
      <c r="R164" s="343"/>
      <c r="S164" s="343"/>
      <c r="T164" s="343"/>
      <c r="U164" s="343"/>
    </row>
    <row r="165" spans="10:21" ht="30">
      <c r="J165" s="342"/>
      <c r="K165" s="342"/>
      <c r="L165" s="342"/>
      <c r="O165" s="343"/>
      <c r="P165" s="343"/>
      <c r="Q165" s="343"/>
      <c r="R165" s="343"/>
      <c r="S165" s="343"/>
      <c r="T165" s="343"/>
      <c r="U165" s="343"/>
    </row>
    <row r="166" spans="10:21" ht="30">
      <c r="J166" s="342"/>
      <c r="K166" s="342"/>
      <c r="L166" s="342"/>
      <c r="O166" s="343"/>
      <c r="P166" s="343"/>
      <c r="Q166" s="343"/>
      <c r="R166" s="343"/>
      <c r="S166" s="343"/>
      <c r="T166" s="343"/>
      <c r="U166" s="343"/>
    </row>
    <row r="167" spans="10:21" ht="30">
      <c r="J167" s="342"/>
      <c r="K167" s="342"/>
      <c r="L167" s="342"/>
      <c r="O167" s="343"/>
      <c r="P167" s="343"/>
      <c r="Q167" s="343"/>
      <c r="R167" s="343"/>
      <c r="S167" s="343"/>
      <c r="T167" s="343"/>
      <c r="U167" s="343"/>
    </row>
    <row r="168" spans="10:21" ht="30">
      <c r="J168" s="342"/>
      <c r="K168" s="342"/>
      <c r="L168" s="342"/>
      <c r="O168" s="343"/>
      <c r="P168" s="343"/>
      <c r="Q168" s="343"/>
      <c r="R168" s="343"/>
      <c r="S168" s="343"/>
      <c r="T168" s="343"/>
      <c r="U168" s="343"/>
    </row>
    <row r="169" spans="10:21" ht="30">
      <c r="J169" s="342"/>
      <c r="K169" s="342"/>
      <c r="L169" s="342"/>
      <c r="O169" s="343"/>
      <c r="P169" s="343"/>
      <c r="Q169" s="343"/>
      <c r="R169" s="343"/>
      <c r="S169" s="343"/>
      <c r="T169" s="343"/>
      <c r="U169" s="343"/>
    </row>
    <row r="170" spans="10:21" ht="30">
      <c r="J170" s="342"/>
      <c r="K170" s="342"/>
      <c r="L170" s="342"/>
      <c r="O170" s="343"/>
      <c r="P170" s="343"/>
      <c r="Q170" s="343"/>
      <c r="R170" s="343"/>
      <c r="S170" s="343"/>
      <c r="T170" s="343"/>
      <c r="U170" s="343"/>
    </row>
    <row r="171" spans="10:21" ht="30">
      <c r="J171" s="342"/>
      <c r="K171" s="342"/>
      <c r="L171" s="342"/>
      <c r="O171" s="343"/>
      <c r="P171" s="343"/>
      <c r="Q171" s="343"/>
      <c r="R171" s="343"/>
      <c r="S171" s="343"/>
      <c r="T171" s="343"/>
      <c r="U171" s="343"/>
    </row>
    <row r="172" spans="10:21" ht="30">
      <c r="J172" s="342"/>
      <c r="K172" s="342"/>
      <c r="L172" s="342"/>
      <c r="O172" s="343"/>
      <c r="P172" s="343"/>
      <c r="Q172" s="343"/>
      <c r="R172" s="343"/>
      <c r="S172" s="343"/>
      <c r="T172" s="343"/>
      <c r="U172" s="343"/>
    </row>
    <row r="173" spans="10:21" ht="30">
      <c r="J173" s="342"/>
      <c r="K173" s="342"/>
      <c r="L173" s="342"/>
      <c r="O173" s="343"/>
      <c r="P173" s="343"/>
      <c r="Q173" s="343"/>
      <c r="R173" s="343"/>
      <c r="S173" s="343"/>
      <c r="T173" s="343"/>
      <c r="U173" s="343"/>
    </row>
    <row r="174" spans="10:21" ht="30">
      <c r="J174" s="342"/>
      <c r="K174" s="342"/>
      <c r="L174" s="342"/>
      <c r="O174" s="343"/>
      <c r="P174" s="343"/>
      <c r="Q174" s="343"/>
      <c r="R174" s="343"/>
      <c r="S174" s="343"/>
      <c r="T174" s="343"/>
      <c r="U174" s="343"/>
    </row>
    <row r="175" spans="10:21">
      <c r="O175" s="343"/>
      <c r="P175" s="343"/>
      <c r="Q175" s="343"/>
      <c r="R175" s="343"/>
      <c r="S175" s="343"/>
      <c r="T175" s="343"/>
      <c r="U175" s="343"/>
    </row>
    <row r="176" spans="10:21">
      <c r="O176" s="343"/>
      <c r="P176" s="343"/>
      <c r="Q176" s="343"/>
      <c r="R176" s="343"/>
      <c r="S176" s="343"/>
      <c r="T176" s="343"/>
      <c r="U176" s="343"/>
    </row>
    <row r="177" spans="15:21">
      <c r="O177" s="343"/>
      <c r="P177" s="343"/>
      <c r="Q177" s="343"/>
      <c r="R177" s="343"/>
      <c r="S177" s="343"/>
      <c r="T177" s="343"/>
      <c r="U177" s="343"/>
    </row>
    <row r="178" spans="15:21">
      <c r="O178" s="343"/>
      <c r="P178" s="343"/>
      <c r="Q178" s="343"/>
      <c r="R178" s="343"/>
      <c r="S178" s="343"/>
      <c r="T178" s="343"/>
      <c r="U178" s="343"/>
    </row>
    <row r="179" spans="15:21">
      <c r="O179" s="343"/>
      <c r="P179" s="343"/>
      <c r="Q179" s="343"/>
      <c r="R179" s="343"/>
      <c r="S179" s="343"/>
      <c r="T179" s="343"/>
      <c r="U179" s="343"/>
    </row>
    <row r="180" spans="15:21">
      <c r="O180" s="343"/>
      <c r="P180" s="343"/>
      <c r="Q180" s="343"/>
      <c r="R180" s="343"/>
      <c r="S180" s="343"/>
      <c r="T180" s="343"/>
      <c r="U180" s="343"/>
    </row>
    <row r="181" spans="15:21">
      <c r="O181" s="343"/>
      <c r="P181" s="343"/>
      <c r="Q181" s="343"/>
      <c r="R181" s="343"/>
      <c r="S181" s="343"/>
      <c r="T181" s="343"/>
      <c r="U181" s="343"/>
    </row>
    <row r="182" spans="15:21">
      <c r="O182" s="343"/>
      <c r="P182" s="343"/>
      <c r="Q182" s="343"/>
      <c r="R182" s="343"/>
      <c r="S182" s="343"/>
      <c r="T182" s="343"/>
      <c r="U182" s="343"/>
    </row>
    <row r="183" spans="15:21">
      <c r="O183" s="343"/>
      <c r="P183" s="343"/>
      <c r="Q183" s="343"/>
      <c r="R183" s="343"/>
      <c r="S183" s="343"/>
      <c r="T183" s="343"/>
      <c r="U183" s="343"/>
    </row>
    <row r="184" spans="15:21">
      <c r="O184" s="343"/>
      <c r="P184" s="343"/>
      <c r="Q184" s="343"/>
      <c r="R184" s="343"/>
      <c r="S184" s="343"/>
      <c r="T184" s="343"/>
      <c r="U184" s="343"/>
    </row>
    <row r="185" spans="15:21">
      <c r="O185" s="343"/>
      <c r="P185" s="343"/>
      <c r="Q185" s="343"/>
      <c r="R185" s="343"/>
      <c r="S185" s="343"/>
      <c r="T185" s="343"/>
      <c r="U185" s="343"/>
    </row>
    <row r="186" spans="15:21">
      <c r="O186" s="343"/>
      <c r="P186" s="343"/>
      <c r="Q186" s="343"/>
      <c r="R186" s="343"/>
      <c r="S186" s="343"/>
      <c r="T186" s="343"/>
      <c r="U186" s="343"/>
    </row>
    <row r="187" spans="15:21">
      <c r="O187" s="343"/>
      <c r="P187" s="343"/>
      <c r="Q187" s="343"/>
      <c r="R187" s="343"/>
      <c r="S187" s="343"/>
      <c r="T187" s="343"/>
      <c r="U187" s="343"/>
    </row>
    <row r="188" spans="15:21">
      <c r="O188" s="343"/>
      <c r="P188" s="343"/>
      <c r="Q188" s="343"/>
      <c r="R188" s="343"/>
      <c r="S188" s="343"/>
      <c r="T188" s="343"/>
      <c r="U188" s="343"/>
    </row>
    <row r="189" spans="15:21">
      <c r="O189" s="343"/>
      <c r="P189" s="343"/>
      <c r="Q189" s="343"/>
      <c r="R189" s="343"/>
      <c r="S189" s="343"/>
      <c r="T189" s="343"/>
      <c r="U189" s="343"/>
    </row>
    <row r="190" spans="15:21">
      <c r="O190" s="343"/>
      <c r="P190" s="343"/>
      <c r="Q190" s="343"/>
      <c r="R190" s="343"/>
      <c r="S190" s="343"/>
      <c r="T190" s="343"/>
      <c r="U190" s="343"/>
    </row>
    <row r="191" spans="15:21">
      <c r="O191" s="343"/>
      <c r="P191" s="343"/>
      <c r="Q191" s="343"/>
      <c r="R191" s="343"/>
      <c r="S191" s="343"/>
      <c r="T191" s="343"/>
      <c r="U191" s="343"/>
    </row>
    <row r="192" spans="15:21">
      <c r="O192" s="343"/>
      <c r="P192" s="343"/>
      <c r="Q192" s="343"/>
      <c r="R192" s="343"/>
      <c r="S192" s="343"/>
      <c r="T192" s="343"/>
      <c r="U192" s="343"/>
    </row>
    <row r="193" spans="15:21">
      <c r="O193" s="343"/>
      <c r="P193" s="343"/>
      <c r="Q193" s="343"/>
      <c r="R193" s="343"/>
      <c r="S193" s="343"/>
      <c r="T193" s="343"/>
      <c r="U193" s="343"/>
    </row>
    <row r="194" spans="15:21">
      <c r="O194" s="343"/>
      <c r="P194" s="343"/>
      <c r="Q194" s="343"/>
      <c r="R194" s="343"/>
      <c r="S194" s="343"/>
      <c r="T194" s="343"/>
      <c r="U194" s="343"/>
    </row>
    <row r="195" spans="15:21">
      <c r="O195" s="343"/>
      <c r="P195" s="343"/>
      <c r="Q195" s="343"/>
      <c r="R195" s="343"/>
      <c r="S195" s="343"/>
      <c r="T195" s="343"/>
      <c r="U195" s="343"/>
    </row>
    <row r="196" spans="15:21">
      <c r="O196" s="343"/>
      <c r="P196" s="343"/>
      <c r="Q196" s="343"/>
      <c r="R196" s="343"/>
      <c r="S196" s="343"/>
      <c r="T196" s="343"/>
      <c r="U196" s="343"/>
    </row>
    <row r="197" spans="15:21">
      <c r="O197" s="343"/>
      <c r="P197" s="343"/>
      <c r="Q197" s="343"/>
      <c r="R197" s="343"/>
      <c r="S197" s="343"/>
      <c r="T197" s="343"/>
      <c r="U197" s="343"/>
    </row>
    <row r="198" spans="15:21">
      <c r="O198" s="343"/>
      <c r="P198" s="343"/>
      <c r="Q198" s="343"/>
      <c r="R198" s="343"/>
      <c r="S198" s="343"/>
      <c r="T198" s="343"/>
      <c r="U198" s="343"/>
    </row>
    <row r="199" spans="15:21">
      <c r="O199" s="343"/>
      <c r="P199" s="343"/>
      <c r="Q199" s="343"/>
      <c r="R199" s="343"/>
      <c r="S199" s="343"/>
      <c r="T199" s="343"/>
      <c r="U199" s="343"/>
    </row>
    <row r="200" spans="15:21">
      <c r="O200" s="343"/>
      <c r="P200" s="343"/>
      <c r="Q200" s="343"/>
      <c r="R200" s="343"/>
      <c r="S200" s="343"/>
      <c r="T200" s="343"/>
      <c r="U200" s="343"/>
    </row>
    <row r="201" spans="15:21">
      <c r="O201" s="343"/>
      <c r="P201" s="343"/>
      <c r="Q201" s="343"/>
      <c r="R201" s="343"/>
      <c r="S201" s="343"/>
      <c r="T201" s="343"/>
      <c r="U201" s="343"/>
    </row>
    <row r="202" spans="15:21">
      <c r="O202" s="343"/>
      <c r="P202" s="343"/>
      <c r="Q202" s="343"/>
      <c r="R202" s="343"/>
      <c r="S202" s="343"/>
      <c r="T202" s="343"/>
      <c r="U202" s="343"/>
    </row>
    <row r="203" spans="15:21">
      <c r="O203" s="343"/>
      <c r="P203" s="343"/>
      <c r="Q203" s="343"/>
      <c r="R203" s="343"/>
      <c r="S203" s="343"/>
      <c r="T203" s="343"/>
      <c r="U203" s="343"/>
    </row>
    <row r="204" spans="15:21">
      <c r="O204" s="343"/>
      <c r="P204" s="343"/>
      <c r="Q204" s="343"/>
      <c r="R204" s="343"/>
      <c r="S204" s="343"/>
      <c r="T204" s="343"/>
      <c r="U204" s="343"/>
    </row>
    <row r="205" spans="15:21">
      <c r="O205" s="343"/>
      <c r="P205" s="343"/>
      <c r="Q205" s="343"/>
      <c r="R205" s="343"/>
      <c r="S205" s="343"/>
      <c r="T205" s="343"/>
      <c r="U205" s="343"/>
    </row>
    <row r="206" spans="15:21">
      <c r="O206" s="343"/>
      <c r="P206" s="343"/>
      <c r="Q206" s="343"/>
      <c r="R206" s="343"/>
      <c r="S206" s="343"/>
      <c r="T206" s="343"/>
      <c r="U206" s="343"/>
    </row>
    <row r="207" spans="15:21">
      <c r="O207" s="343"/>
      <c r="P207" s="343"/>
      <c r="Q207" s="343"/>
      <c r="R207" s="343"/>
      <c r="S207" s="343"/>
      <c r="T207" s="343"/>
      <c r="U207" s="343"/>
    </row>
    <row r="208" spans="15:21">
      <c r="O208" s="343"/>
      <c r="P208" s="343"/>
      <c r="Q208" s="343"/>
      <c r="R208" s="343"/>
      <c r="S208" s="343"/>
      <c r="T208" s="343"/>
      <c r="U208" s="343"/>
    </row>
    <row r="209" spans="15:21">
      <c r="O209" s="343"/>
      <c r="P209" s="343"/>
      <c r="Q209" s="343"/>
      <c r="R209" s="343"/>
      <c r="S209" s="343"/>
      <c r="T209" s="343"/>
      <c r="U209" s="343"/>
    </row>
    <row r="210" spans="15:21">
      <c r="O210" s="343"/>
      <c r="P210" s="343"/>
      <c r="Q210" s="343"/>
      <c r="R210" s="343"/>
      <c r="S210" s="343"/>
      <c r="T210" s="343"/>
      <c r="U210" s="343"/>
    </row>
    <row r="211" spans="15:21">
      <c r="O211" s="343"/>
      <c r="P211" s="343"/>
      <c r="Q211" s="343"/>
      <c r="R211" s="343"/>
      <c r="S211" s="343"/>
      <c r="T211" s="343"/>
      <c r="U211" s="343"/>
    </row>
    <row r="212" spans="15:21">
      <c r="O212" s="343"/>
      <c r="P212" s="343"/>
      <c r="Q212" s="343"/>
      <c r="R212" s="343"/>
      <c r="S212" s="343"/>
      <c r="T212" s="343"/>
      <c r="U212" s="343"/>
    </row>
    <row r="213" spans="15:21">
      <c r="O213" s="343"/>
      <c r="P213" s="343"/>
      <c r="Q213" s="343"/>
      <c r="R213" s="343"/>
      <c r="S213" s="343"/>
      <c r="T213" s="343"/>
      <c r="U213" s="343"/>
    </row>
    <row r="214" spans="15:21">
      <c r="O214" s="343"/>
      <c r="P214" s="343"/>
      <c r="Q214" s="343"/>
      <c r="R214" s="343"/>
      <c r="S214" s="343"/>
      <c r="T214" s="343"/>
      <c r="U214" s="343"/>
    </row>
    <row r="215" spans="15:21">
      <c r="O215" s="343"/>
      <c r="P215" s="343"/>
      <c r="Q215" s="343"/>
      <c r="R215" s="343"/>
      <c r="S215" s="343"/>
      <c r="T215" s="343"/>
      <c r="U215" s="343"/>
    </row>
  </sheetData>
  <mergeCells count="37">
    <mergeCell ref="C4:D4"/>
    <mergeCell ref="C5:D5"/>
    <mergeCell ref="E5:H5"/>
    <mergeCell ref="I4:J4"/>
    <mergeCell ref="I5:J5"/>
    <mergeCell ref="F15:F16"/>
    <mergeCell ref="G15:G16"/>
    <mergeCell ref="J15:J16"/>
    <mergeCell ref="I15:I16"/>
    <mergeCell ref="G31:J31"/>
    <mergeCell ref="G32:J32"/>
    <mergeCell ref="A30:B32"/>
    <mergeCell ref="F23:F24"/>
    <mergeCell ref="G23:G24"/>
    <mergeCell ref="H23:H24"/>
    <mergeCell ref="I23:I24"/>
    <mergeCell ref="J23:J24"/>
    <mergeCell ref="A33:N33"/>
    <mergeCell ref="H1:M1"/>
    <mergeCell ref="H2:H3"/>
    <mergeCell ref="A22:B24"/>
    <mergeCell ref="G22:M22"/>
    <mergeCell ref="G14:M14"/>
    <mergeCell ref="K23:K24"/>
    <mergeCell ref="L23:L24"/>
    <mergeCell ref="M23:M24"/>
    <mergeCell ref="H15:H16"/>
    <mergeCell ref="K4:L4"/>
    <mergeCell ref="L7:L8"/>
    <mergeCell ref="M7:M8"/>
    <mergeCell ref="N1:N32"/>
    <mergeCell ref="L15:L16"/>
    <mergeCell ref="M15:M16"/>
    <mergeCell ref="K15:K16"/>
    <mergeCell ref="L32:M32"/>
    <mergeCell ref="L30:M30"/>
    <mergeCell ref="L31:M31"/>
  </mergeCells>
  <phoneticPr fontId="90" type="noConversion"/>
  <conditionalFormatting sqref="E4:H5 K3:K4 G30 G31:J31">
    <cfRule type="cellIs" dxfId="5" priority="2" stopIfTrue="1" operator="equal">
      <formula>0</formula>
    </cfRule>
  </conditionalFormatting>
  <conditionalFormatting sqref="A9:A13 A17:A21 A25:A29">
    <cfRule type="cellIs" dxfId="4" priority="3" stopIfTrue="1" operator="greaterThan">
      <formula>0</formula>
    </cfRule>
  </conditionalFormatting>
  <conditionalFormatting sqref="E5:H5">
    <cfRule type="cellIs" dxfId="3" priority="1" stopIfTrue="1" operator="equal">
      <formula>0</formula>
    </cfRule>
  </conditionalFormatting>
  <printOptions horizontalCentered="1" gridLinesSet="0"/>
  <pageMargins left="0.15748031496062992" right="0.15748031496062992" top="0.82677165354330717" bottom="0.47244094488188981" header="7.874015748031496E-2" footer="0.47244094488188981"/>
  <pageSetup paperSize="9" scale="39" orientation="portrait" horizontalDpi="1200" verticalDpi="1200" r:id="rId1"/>
  <headerFooter alignWithMargins="0">
    <oddFooter>&amp;C&amp;24obrazec TZS/03-2   naslov TZS: 1000 LJUBLJANA, Vurnikova 2, tel. 01/ 430 63 70, fax 01/ 13 430 66 95</oddFooter>
  </headerFooter>
  <drawing r:id="rId2"/>
  <legacyDrawing r:id="rId3"/>
</worksheet>
</file>

<file path=xl/worksheets/sheet28.xml><?xml version="1.0" encoding="utf-8"?>
<worksheet xmlns="http://schemas.openxmlformats.org/spreadsheetml/2006/main" xmlns:r="http://schemas.openxmlformats.org/officeDocument/2006/relationships">
  <sheetPr codeName="List4"/>
  <dimension ref="A1:IV215"/>
  <sheetViews>
    <sheetView showGridLines="0" showZeros="0" tabSelected="1" topLeftCell="A2" zoomScale="50" workbookViewId="0">
      <selection activeCell="H4" sqref="H4"/>
    </sheetView>
  </sheetViews>
  <sheetFormatPr defaultColWidth="15.28515625" defaultRowHeight="20.25"/>
  <cols>
    <col min="1" max="1" width="11.5703125" style="340" customWidth="1"/>
    <col min="2" max="2" width="7.5703125" style="340" customWidth="1"/>
    <col min="3" max="3" width="19.140625" style="340" customWidth="1"/>
    <col min="4" max="4" width="43.28515625" style="813" customWidth="1"/>
    <col min="5" max="5" width="32.140625" style="813" customWidth="1"/>
    <col min="6" max="6" width="23" style="340" hidden="1" customWidth="1"/>
    <col min="7" max="13" width="15.140625" style="340" customWidth="1"/>
    <col min="14" max="14" width="3.5703125" style="341" customWidth="1"/>
    <col min="15" max="25" width="14.5703125" style="322" customWidth="1"/>
    <col min="26" max="205" width="15.28515625" style="322" customWidth="1"/>
    <col min="206" max="206" width="3.140625" style="322" customWidth="1"/>
    <col min="207" max="16384" width="15.28515625" style="322"/>
  </cols>
  <sheetData>
    <row r="1" spans="1:256" ht="50.1" customHeight="1">
      <c r="A1" s="663"/>
      <c r="B1" s="663"/>
      <c r="C1" s="663"/>
      <c r="D1" s="805"/>
      <c r="E1" s="805"/>
      <c r="F1" s="663"/>
      <c r="G1" s="663"/>
      <c r="H1" s="1776" t="s">
        <v>230</v>
      </c>
      <c r="I1" s="1776"/>
      <c r="J1" s="1776"/>
      <c r="K1" s="1776"/>
      <c r="L1" s="1776"/>
      <c r="M1" s="1776"/>
      <c r="N1" s="1770"/>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c r="BM1" s="321"/>
      <c r="BN1" s="321"/>
      <c r="BO1" s="321"/>
      <c r="BP1" s="321"/>
      <c r="BQ1" s="321"/>
      <c r="BR1" s="321"/>
      <c r="BS1" s="321"/>
      <c r="BT1" s="321"/>
      <c r="BU1" s="321"/>
      <c r="BV1" s="321"/>
      <c r="BW1" s="321"/>
      <c r="BX1" s="321"/>
      <c r="BY1" s="321"/>
      <c r="BZ1" s="321"/>
      <c r="CA1" s="321"/>
      <c r="CB1" s="321"/>
      <c r="CC1" s="321"/>
      <c r="CD1" s="321"/>
      <c r="CE1" s="321"/>
      <c r="CF1" s="321"/>
      <c r="CG1" s="321"/>
      <c r="CH1" s="321"/>
      <c r="CI1" s="321"/>
      <c r="CJ1" s="321"/>
      <c r="CK1" s="321"/>
      <c r="CL1" s="321"/>
      <c r="CM1" s="321"/>
      <c r="CN1" s="321"/>
      <c r="CO1" s="321"/>
      <c r="CP1" s="321"/>
      <c r="CQ1" s="321"/>
      <c r="CR1" s="321"/>
      <c r="CS1" s="321"/>
      <c r="CT1" s="321"/>
      <c r="CU1" s="321"/>
      <c r="CV1" s="321"/>
      <c r="CW1" s="321"/>
      <c r="CX1" s="321"/>
      <c r="CY1" s="321"/>
      <c r="CZ1" s="321"/>
      <c r="DA1" s="321"/>
      <c r="DB1" s="321"/>
      <c r="DC1" s="321"/>
      <c r="DD1" s="321"/>
      <c r="DE1" s="321"/>
      <c r="DF1" s="321"/>
      <c r="DG1" s="321"/>
      <c r="DH1" s="321"/>
      <c r="DI1" s="321"/>
      <c r="DJ1" s="321"/>
      <c r="DK1" s="321"/>
      <c r="DL1" s="321"/>
      <c r="DM1" s="321"/>
      <c r="DN1" s="321"/>
      <c r="DO1" s="321"/>
      <c r="DP1" s="321"/>
      <c r="DQ1" s="321"/>
      <c r="DR1" s="321"/>
      <c r="DS1" s="321"/>
      <c r="DT1" s="321"/>
      <c r="DU1" s="321"/>
      <c r="DV1" s="321"/>
      <c r="DW1" s="321"/>
      <c r="DX1" s="321"/>
      <c r="DY1" s="321"/>
      <c r="DZ1" s="321"/>
      <c r="EA1" s="321"/>
      <c r="EB1" s="321"/>
      <c r="EC1" s="321"/>
      <c r="ED1" s="321"/>
      <c r="EE1" s="321"/>
      <c r="EF1" s="321"/>
      <c r="EG1" s="321"/>
      <c r="EH1" s="321"/>
      <c r="EI1" s="321"/>
      <c r="EJ1" s="321"/>
      <c r="EK1" s="321"/>
      <c r="EL1" s="321"/>
      <c r="EM1" s="321"/>
      <c r="EN1" s="321"/>
      <c r="EO1" s="321"/>
      <c r="EP1" s="321"/>
      <c r="EQ1" s="321"/>
      <c r="ER1" s="321"/>
      <c r="ES1" s="321"/>
      <c r="ET1" s="321"/>
      <c r="EU1" s="321"/>
      <c r="EV1" s="321"/>
      <c r="EW1" s="321"/>
      <c r="EX1" s="321"/>
      <c r="EY1" s="321"/>
      <c r="EZ1" s="321"/>
      <c r="FA1" s="321"/>
      <c r="FB1" s="321"/>
      <c r="FC1" s="321"/>
      <c r="FD1" s="321"/>
      <c r="FE1" s="321"/>
      <c r="FF1" s="321"/>
      <c r="FG1" s="321"/>
      <c r="FH1" s="321"/>
      <c r="FI1" s="321"/>
      <c r="FJ1" s="321"/>
      <c r="FK1" s="321"/>
      <c r="FL1" s="321"/>
      <c r="FM1" s="321"/>
      <c r="FN1" s="321"/>
      <c r="FO1" s="321"/>
      <c r="FP1" s="321"/>
      <c r="FQ1" s="321"/>
      <c r="FR1" s="321"/>
      <c r="FS1" s="321"/>
      <c r="FT1" s="321"/>
      <c r="FU1" s="321"/>
      <c r="FV1" s="321"/>
      <c r="FW1" s="321"/>
      <c r="FX1" s="321"/>
      <c r="FY1" s="321"/>
      <c r="FZ1" s="321"/>
      <c r="GA1" s="321"/>
      <c r="GB1" s="321"/>
      <c r="GC1" s="321"/>
      <c r="GD1" s="321"/>
      <c r="GE1" s="321"/>
      <c r="GF1" s="321"/>
      <c r="GG1" s="321"/>
      <c r="GH1" s="321"/>
      <c r="GI1" s="321"/>
      <c r="GJ1" s="321"/>
      <c r="GK1" s="321"/>
      <c r="GL1" s="321"/>
      <c r="GM1" s="321"/>
      <c r="GN1" s="321"/>
      <c r="GO1" s="321"/>
      <c r="GP1" s="321"/>
      <c r="GQ1" s="321"/>
      <c r="GR1" s="321"/>
      <c r="GS1" s="321"/>
      <c r="GT1" s="321"/>
      <c r="GU1" s="321"/>
      <c r="GV1" s="321"/>
      <c r="GW1" s="321"/>
      <c r="GX1" s="321"/>
      <c r="GY1" s="321"/>
      <c r="GZ1" s="321"/>
      <c r="HA1" s="321"/>
      <c r="HB1" s="321"/>
      <c r="HC1" s="321"/>
      <c r="HD1" s="321"/>
      <c r="HE1" s="321"/>
      <c r="HF1" s="321"/>
      <c r="HG1" s="321"/>
      <c r="HH1" s="321"/>
      <c r="HI1" s="321"/>
      <c r="HJ1" s="321"/>
      <c r="HK1" s="321"/>
      <c r="HL1" s="321"/>
      <c r="HM1" s="321"/>
      <c r="HN1" s="321"/>
      <c r="HO1" s="321"/>
      <c r="HP1" s="321"/>
      <c r="HQ1" s="321"/>
      <c r="HR1" s="321"/>
      <c r="HS1" s="321"/>
      <c r="HT1" s="321"/>
      <c r="HU1" s="321"/>
      <c r="HV1" s="321"/>
      <c r="HW1" s="321"/>
      <c r="HX1" s="321"/>
      <c r="HY1" s="321"/>
      <c r="HZ1" s="321"/>
      <c r="IA1" s="321"/>
      <c r="IB1" s="321"/>
      <c r="IC1" s="321"/>
      <c r="ID1" s="321"/>
      <c r="IE1" s="321"/>
      <c r="IF1" s="321"/>
      <c r="IG1" s="321"/>
      <c r="IH1" s="321"/>
      <c r="II1" s="321"/>
      <c r="IJ1" s="321"/>
      <c r="IK1" s="321"/>
      <c r="IL1" s="321"/>
      <c r="IM1" s="321"/>
      <c r="IN1" s="321"/>
      <c r="IO1" s="321"/>
      <c r="IP1" s="321"/>
      <c r="IQ1" s="321"/>
      <c r="IR1" s="321"/>
      <c r="IS1" s="321"/>
      <c r="IT1" s="321"/>
      <c r="IU1" s="321"/>
      <c r="IV1" s="321"/>
    </row>
    <row r="2" spans="1:256" ht="50.1" customHeight="1">
      <c r="A2" s="663"/>
      <c r="B2" s="663"/>
      <c r="C2" s="663"/>
      <c r="D2" s="805"/>
      <c r="E2" s="805"/>
      <c r="F2" s="663"/>
      <c r="G2" s="663"/>
      <c r="H2" s="1777"/>
      <c r="I2" s="524" t="s">
        <v>229</v>
      </c>
      <c r="J2" s="524"/>
      <c r="K2" s="523">
        <v>1</v>
      </c>
      <c r="L2" s="524"/>
      <c r="M2" s="523"/>
      <c r="N2" s="1770"/>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c r="HZ2" s="321"/>
      <c r="IA2" s="321"/>
      <c r="IB2" s="321"/>
      <c r="IC2" s="321"/>
      <c r="ID2" s="321"/>
      <c r="IE2" s="321"/>
      <c r="IF2" s="321"/>
      <c r="IG2" s="321"/>
      <c r="IH2" s="321"/>
      <c r="II2" s="321"/>
      <c r="IJ2" s="321"/>
      <c r="IK2" s="321"/>
      <c r="IL2" s="321"/>
      <c r="IM2" s="321"/>
      <c r="IN2" s="321"/>
      <c r="IO2" s="321"/>
      <c r="IP2" s="321"/>
      <c r="IQ2" s="321"/>
      <c r="IR2" s="321"/>
      <c r="IS2" s="321"/>
      <c r="IT2" s="321"/>
      <c r="IU2" s="321"/>
      <c r="IV2" s="321"/>
    </row>
    <row r="3" spans="1:256" ht="50.1" customHeight="1">
      <c r="A3" s="663"/>
      <c r="B3" s="663"/>
      <c r="C3" s="663"/>
      <c r="D3" s="805"/>
      <c r="E3" s="805"/>
      <c r="F3" s="663"/>
      <c r="G3" s="663"/>
      <c r="H3" s="1777"/>
      <c r="I3" s="516" t="s">
        <v>225</v>
      </c>
      <c r="J3" s="515"/>
      <c r="K3" s="985" t="s">
        <v>552</v>
      </c>
      <c r="L3" s="518">
        <f>'vnos podatkov'!$B$8</f>
        <v>0</v>
      </c>
      <c r="M3" s="518"/>
      <c r="N3" s="1770"/>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321"/>
      <c r="BR3" s="321"/>
      <c r="BS3" s="321"/>
      <c r="BT3" s="321"/>
      <c r="BU3" s="321"/>
      <c r="BV3" s="321"/>
      <c r="BW3" s="321"/>
      <c r="BX3" s="321"/>
      <c r="BY3" s="321"/>
      <c r="BZ3" s="321"/>
      <c r="CA3" s="321"/>
      <c r="CB3" s="321"/>
      <c r="CC3" s="321"/>
      <c r="CD3" s="321"/>
      <c r="CE3" s="321"/>
      <c r="CF3" s="321"/>
      <c r="CG3" s="321"/>
      <c r="CH3" s="321"/>
      <c r="CI3" s="321"/>
      <c r="CJ3" s="321"/>
      <c r="CK3" s="321"/>
      <c r="CL3" s="321"/>
      <c r="CM3" s="321"/>
      <c r="CN3" s="321"/>
      <c r="CO3" s="321"/>
      <c r="CP3" s="321"/>
      <c r="CQ3" s="321"/>
      <c r="CR3" s="321"/>
      <c r="CS3" s="321"/>
      <c r="CT3" s="321"/>
      <c r="CU3" s="321"/>
      <c r="CV3" s="321"/>
      <c r="CW3" s="321"/>
      <c r="CX3" s="321"/>
      <c r="CY3" s="321"/>
      <c r="CZ3" s="321"/>
      <c r="DA3" s="321"/>
      <c r="DB3" s="321"/>
      <c r="DC3" s="321"/>
      <c r="DD3" s="321"/>
      <c r="DE3" s="321"/>
      <c r="DF3" s="321"/>
      <c r="DG3" s="321"/>
      <c r="DH3" s="321"/>
      <c r="DI3" s="321"/>
      <c r="DJ3" s="321"/>
      <c r="DK3" s="321"/>
      <c r="DL3" s="321"/>
      <c r="DM3" s="321"/>
      <c r="DN3" s="321"/>
      <c r="DO3" s="321"/>
      <c r="DP3" s="321"/>
      <c r="DQ3" s="321"/>
      <c r="DR3" s="321"/>
      <c r="DS3" s="321"/>
      <c r="DT3" s="321"/>
      <c r="DU3" s="321"/>
      <c r="DV3" s="321"/>
      <c r="DW3" s="321"/>
      <c r="DX3" s="321"/>
      <c r="DY3" s="321"/>
      <c r="DZ3" s="321"/>
      <c r="EA3" s="321"/>
      <c r="EB3" s="321"/>
      <c r="EC3" s="321"/>
      <c r="ED3" s="321"/>
      <c r="EE3" s="321"/>
      <c r="EF3" s="321"/>
      <c r="EG3" s="321"/>
      <c r="EH3" s="321"/>
      <c r="EI3" s="321"/>
      <c r="EJ3" s="321"/>
      <c r="EK3" s="321"/>
      <c r="EL3" s="321"/>
      <c r="EM3" s="321"/>
      <c r="EN3" s="321"/>
      <c r="EO3" s="321"/>
      <c r="EP3" s="321"/>
      <c r="EQ3" s="321"/>
      <c r="ER3" s="321"/>
      <c r="ES3" s="321"/>
      <c r="ET3" s="321"/>
      <c r="EU3" s="321"/>
      <c r="EV3" s="321"/>
      <c r="EW3" s="321"/>
      <c r="EX3" s="321"/>
      <c r="EY3" s="321"/>
      <c r="EZ3" s="321"/>
      <c r="FA3" s="321"/>
      <c r="FB3" s="321"/>
      <c r="FC3" s="321"/>
      <c r="FD3" s="321"/>
      <c r="FE3" s="321"/>
      <c r="FF3" s="321"/>
      <c r="FG3" s="321"/>
      <c r="FH3" s="321"/>
      <c r="FI3" s="321"/>
      <c r="FJ3" s="321"/>
      <c r="FK3" s="321"/>
      <c r="FL3" s="321"/>
      <c r="FM3" s="321"/>
      <c r="FN3" s="321"/>
      <c r="FO3" s="321"/>
      <c r="FP3" s="321"/>
      <c r="FQ3" s="321"/>
      <c r="FR3" s="321"/>
      <c r="FS3" s="321"/>
      <c r="FT3" s="321"/>
      <c r="FU3" s="321"/>
      <c r="FV3" s="321"/>
      <c r="FW3" s="321"/>
      <c r="FX3" s="321"/>
      <c r="FY3" s="321"/>
      <c r="FZ3" s="321"/>
      <c r="GA3" s="321"/>
      <c r="GB3" s="321"/>
      <c r="GC3" s="321"/>
      <c r="GD3" s="321"/>
      <c r="GE3" s="321"/>
      <c r="GF3" s="321"/>
      <c r="GG3" s="321"/>
      <c r="GH3" s="321"/>
      <c r="GI3" s="321"/>
      <c r="GJ3" s="321"/>
      <c r="GK3" s="321"/>
      <c r="GL3" s="321"/>
      <c r="GM3" s="321"/>
      <c r="GN3" s="321"/>
      <c r="GO3" s="321"/>
      <c r="GP3" s="321"/>
      <c r="GQ3" s="321"/>
      <c r="GR3" s="321"/>
      <c r="GS3" s="321"/>
      <c r="GT3" s="321"/>
      <c r="GU3" s="321"/>
      <c r="GV3" s="321"/>
      <c r="GW3" s="321"/>
      <c r="GX3" s="321"/>
      <c r="GY3" s="321"/>
      <c r="GZ3" s="321"/>
      <c r="HA3" s="321"/>
      <c r="HB3" s="321"/>
      <c r="HC3" s="321"/>
      <c r="HD3" s="321"/>
      <c r="HE3" s="321"/>
      <c r="HF3" s="321"/>
      <c r="HG3" s="321"/>
      <c r="HH3" s="321"/>
      <c r="HI3" s="321"/>
      <c r="HJ3" s="321"/>
      <c r="HK3" s="321"/>
      <c r="HL3" s="321"/>
      <c r="HM3" s="321"/>
      <c r="HN3" s="321"/>
      <c r="HO3" s="321"/>
      <c r="HP3" s="321"/>
      <c r="HQ3" s="321"/>
      <c r="HR3" s="321"/>
      <c r="HS3" s="321"/>
      <c r="HT3" s="321"/>
      <c r="HU3" s="321"/>
      <c r="HV3" s="321"/>
      <c r="HW3" s="321"/>
      <c r="HX3" s="321"/>
      <c r="HY3" s="321"/>
      <c r="HZ3" s="321"/>
      <c r="IA3" s="321"/>
      <c r="IB3" s="321"/>
      <c r="IC3" s="321"/>
      <c r="ID3" s="321"/>
      <c r="IE3" s="321"/>
      <c r="IF3" s="321"/>
      <c r="IG3" s="321"/>
      <c r="IH3" s="321"/>
      <c r="II3" s="321"/>
      <c r="IJ3" s="321"/>
      <c r="IK3" s="321"/>
      <c r="IL3" s="321"/>
      <c r="IM3" s="321"/>
      <c r="IN3" s="321"/>
      <c r="IO3" s="321"/>
      <c r="IP3" s="321"/>
      <c r="IQ3" s="321"/>
      <c r="IR3" s="321"/>
      <c r="IS3" s="321"/>
      <c r="IT3" s="321"/>
      <c r="IU3" s="321"/>
      <c r="IV3" s="321"/>
    </row>
    <row r="4" spans="1:256" ht="50.1" customHeight="1">
      <c r="A4" s="663"/>
      <c r="B4" s="663"/>
      <c r="C4" s="1784" t="s">
        <v>218</v>
      </c>
      <c r="D4" s="1785"/>
      <c r="E4" s="1634" t="s">
        <v>553</v>
      </c>
      <c r="F4" s="1634"/>
      <c r="G4" s="1635"/>
      <c r="H4" s="1635"/>
      <c r="I4" s="1786" t="s">
        <v>199</v>
      </c>
      <c r="J4" s="1786"/>
      <c r="K4" s="1767">
        <v>41910</v>
      </c>
      <c r="L4" s="1767"/>
      <c r="M4" s="522"/>
      <c r="N4" s="1770"/>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321"/>
      <c r="BR4" s="321"/>
      <c r="BS4" s="321"/>
      <c r="BT4" s="321"/>
      <c r="BU4" s="321"/>
      <c r="BV4" s="321"/>
      <c r="BW4" s="321"/>
      <c r="BX4" s="321"/>
      <c r="BY4" s="321"/>
      <c r="BZ4" s="321"/>
      <c r="CA4" s="321"/>
      <c r="CB4" s="321"/>
      <c r="CC4" s="321"/>
      <c r="CD4" s="321"/>
      <c r="CE4" s="321"/>
      <c r="CF4" s="321"/>
      <c r="CG4" s="321"/>
      <c r="CH4" s="321"/>
      <c r="CI4" s="321"/>
      <c r="CJ4" s="321"/>
      <c r="CK4" s="321"/>
      <c r="CL4" s="321"/>
      <c r="CM4" s="321"/>
      <c r="CN4" s="321"/>
      <c r="CO4" s="321"/>
      <c r="CP4" s="321"/>
      <c r="CQ4" s="321"/>
      <c r="CR4" s="321"/>
      <c r="CS4" s="321"/>
      <c r="CT4" s="321"/>
      <c r="CU4" s="321"/>
      <c r="CV4" s="321"/>
      <c r="CW4" s="321"/>
      <c r="CX4" s="321"/>
      <c r="CY4" s="321"/>
      <c r="CZ4" s="321"/>
      <c r="DA4" s="321"/>
      <c r="DB4" s="321"/>
      <c r="DC4" s="321"/>
      <c r="DD4" s="321"/>
      <c r="DE4" s="321"/>
      <c r="DF4" s="321"/>
      <c r="DG4" s="321"/>
      <c r="DH4" s="321"/>
      <c r="DI4" s="321"/>
      <c r="DJ4" s="321"/>
      <c r="DK4" s="321"/>
      <c r="DL4" s="321"/>
      <c r="DM4" s="321"/>
      <c r="DN4" s="321"/>
      <c r="DO4" s="321"/>
      <c r="DP4" s="321"/>
      <c r="DQ4" s="321"/>
      <c r="DR4" s="321"/>
      <c r="DS4" s="321"/>
      <c r="DT4" s="321"/>
      <c r="DU4" s="321"/>
      <c r="DV4" s="321"/>
      <c r="DW4" s="321"/>
      <c r="DX4" s="321"/>
      <c r="DY4" s="321"/>
      <c r="DZ4" s="321"/>
      <c r="EA4" s="321"/>
      <c r="EB4" s="321"/>
      <c r="EC4" s="321"/>
      <c r="ED4" s="321"/>
      <c r="EE4" s="321"/>
      <c r="EF4" s="321"/>
      <c r="EG4" s="321"/>
      <c r="EH4" s="321"/>
      <c r="EI4" s="321"/>
      <c r="EJ4" s="321"/>
      <c r="EK4" s="321"/>
      <c r="EL4" s="321"/>
      <c r="EM4" s="321"/>
      <c r="EN4" s="321"/>
      <c r="EO4" s="321"/>
      <c r="EP4" s="321"/>
      <c r="EQ4" s="321"/>
      <c r="ER4" s="321"/>
      <c r="ES4" s="321"/>
      <c r="ET4" s="321"/>
      <c r="EU4" s="321"/>
      <c r="EV4" s="321"/>
      <c r="EW4" s="321"/>
      <c r="EX4" s="321"/>
      <c r="EY4" s="321"/>
      <c r="EZ4" s="321"/>
      <c r="FA4" s="321"/>
      <c r="FB4" s="321"/>
      <c r="FC4" s="321"/>
      <c r="FD4" s="321"/>
      <c r="FE4" s="321"/>
      <c r="FF4" s="321"/>
      <c r="FG4" s="321"/>
      <c r="FH4" s="321"/>
      <c r="FI4" s="321"/>
      <c r="FJ4" s="321"/>
      <c r="FK4" s="321"/>
      <c r="FL4" s="321"/>
      <c r="FM4" s="321"/>
      <c r="FN4" s="321"/>
      <c r="FO4" s="321"/>
      <c r="FP4" s="321"/>
      <c r="FQ4" s="321"/>
      <c r="FR4" s="321"/>
      <c r="FS4" s="321"/>
      <c r="FT4" s="321"/>
      <c r="FU4" s="321"/>
      <c r="FV4" s="321"/>
      <c r="FW4" s="321"/>
      <c r="FX4" s="321"/>
      <c r="FY4" s="321"/>
      <c r="FZ4" s="321"/>
      <c r="GA4" s="321"/>
      <c r="GB4" s="321"/>
      <c r="GC4" s="321"/>
      <c r="GD4" s="321"/>
      <c r="GE4" s="321"/>
      <c r="GF4" s="321"/>
      <c r="GG4" s="321"/>
      <c r="GH4" s="321"/>
      <c r="GI4" s="321"/>
      <c r="GJ4" s="321"/>
      <c r="GK4" s="321"/>
      <c r="GL4" s="321"/>
      <c r="GM4" s="321"/>
      <c r="GN4" s="321"/>
      <c r="GO4" s="321"/>
      <c r="GP4" s="321"/>
      <c r="GQ4" s="321"/>
      <c r="GR4" s="321"/>
      <c r="GS4" s="321"/>
      <c r="GT4" s="321"/>
      <c r="GU4" s="321"/>
      <c r="GV4" s="321"/>
      <c r="GW4" s="321"/>
      <c r="GX4" s="321"/>
      <c r="GY4" s="321"/>
      <c r="GZ4" s="321"/>
      <c r="HA4" s="321"/>
      <c r="HB4" s="321"/>
      <c r="HC4" s="321"/>
      <c r="HD4" s="321"/>
      <c r="HE4" s="321"/>
      <c r="HF4" s="321"/>
      <c r="HG4" s="321"/>
      <c r="HH4" s="321"/>
      <c r="HI4" s="321"/>
      <c r="HJ4" s="321"/>
      <c r="HK4" s="321"/>
      <c r="HL4" s="321"/>
      <c r="HM4" s="321"/>
      <c r="HN4" s="321"/>
      <c r="HO4" s="321"/>
      <c r="HP4" s="321"/>
      <c r="HQ4" s="321"/>
      <c r="HR4" s="321"/>
      <c r="HS4" s="321"/>
      <c r="HT4" s="321"/>
      <c r="HU4" s="321"/>
      <c r="HV4" s="321"/>
      <c r="HW4" s="321"/>
      <c r="HX4" s="321"/>
      <c r="HY4" s="321"/>
      <c r="HZ4" s="321"/>
      <c r="IA4" s="321"/>
      <c r="IB4" s="321"/>
      <c r="IC4" s="321"/>
      <c r="ID4" s="321"/>
      <c r="IE4" s="321"/>
      <c r="IF4" s="321"/>
      <c r="IG4" s="321"/>
      <c r="IH4" s="321"/>
      <c r="II4" s="321"/>
      <c r="IJ4" s="321"/>
      <c r="IK4" s="321"/>
      <c r="IL4" s="321"/>
      <c r="IM4" s="321"/>
      <c r="IN4" s="321"/>
      <c r="IO4" s="321"/>
      <c r="IP4" s="321"/>
      <c r="IQ4" s="321"/>
      <c r="IR4" s="321"/>
      <c r="IS4" s="321"/>
      <c r="IT4" s="321"/>
      <c r="IU4" s="321"/>
      <c r="IV4" s="321"/>
    </row>
    <row r="5" spans="1:256" ht="50.1" customHeight="1">
      <c r="A5" s="663"/>
      <c r="B5" s="663"/>
      <c r="C5" s="1784" t="s">
        <v>191</v>
      </c>
      <c r="D5" s="1785"/>
      <c r="E5" s="1757" t="s">
        <v>549</v>
      </c>
      <c r="F5" s="1757"/>
      <c r="G5" s="1758"/>
      <c r="H5" s="1758"/>
      <c r="I5" s="1786" t="s">
        <v>217</v>
      </c>
      <c r="J5" s="1786"/>
      <c r="K5" s="523"/>
      <c r="L5" s="523">
        <v>6</v>
      </c>
      <c r="M5" s="523"/>
      <c r="N5" s="1770"/>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321"/>
      <c r="BK5" s="321"/>
      <c r="BL5" s="321"/>
      <c r="BM5" s="321"/>
      <c r="BN5" s="321"/>
      <c r="BO5" s="321"/>
      <c r="BP5" s="321"/>
      <c r="BQ5" s="321"/>
      <c r="BR5" s="321"/>
      <c r="BS5" s="321"/>
      <c r="BT5" s="321"/>
      <c r="BU5" s="321"/>
      <c r="BV5" s="321"/>
      <c r="BW5" s="321"/>
      <c r="BX5" s="321"/>
      <c r="BY5" s="321"/>
      <c r="BZ5" s="321"/>
      <c r="CA5" s="321"/>
      <c r="CB5" s="321"/>
      <c r="CC5" s="321"/>
      <c r="CD5" s="321"/>
      <c r="CE5" s="321"/>
      <c r="CF5" s="321"/>
      <c r="CG5" s="321"/>
      <c r="CH5" s="321"/>
      <c r="CI5" s="321"/>
      <c r="CJ5" s="321"/>
      <c r="CK5" s="321"/>
      <c r="CL5" s="321"/>
      <c r="CM5" s="321"/>
      <c r="CN5" s="321"/>
      <c r="CO5" s="321"/>
      <c r="CP5" s="321"/>
      <c r="CQ5" s="321"/>
      <c r="CR5" s="321"/>
      <c r="CS5" s="321"/>
      <c r="CT5" s="321"/>
      <c r="CU5" s="321"/>
      <c r="CV5" s="321"/>
      <c r="CW5" s="321"/>
      <c r="CX5" s="321"/>
      <c r="CY5" s="321"/>
      <c r="CZ5" s="321"/>
      <c r="DA5" s="321"/>
      <c r="DB5" s="321"/>
      <c r="DC5" s="321"/>
      <c r="DD5" s="321"/>
      <c r="DE5" s="321"/>
      <c r="DF5" s="321"/>
      <c r="DG5" s="321"/>
      <c r="DH5" s="321"/>
      <c r="DI5" s="321"/>
      <c r="DJ5" s="321"/>
      <c r="DK5" s="321"/>
      <c r="DL5" s="321"/>
      <c r="DM5" s="321"/>
      <c r="DN5" s="321"/>
      <c r="DO5" s="321"/>
      <c r="DP5" s="321"/>
      <c r="DQ5" s="321"/>
      <c r="DR5" s="321"/>
      <c r="DS5" s="321"/>
      <c r="DT5" s="321"/>
      <c r="DU5" s="321"/>
      <c r="DV5" s="321"/>
      <c r="DW5" s="321"/>
      <c r="DX5" s="321"/>
      <c r="DY5" s="321"/>
      <c r="DZ5" s="321"/>
      <c r="EA5" s="321"/>
      <c r="EB5" s="321"/>
      <c r="EC5" s="321"/>
      <c r="ED5" s="321"/>
      <c r="EE5" s="321"/>
      <c r="EF5" s="321"/>
      <c r="EG5" s="321"/>
      <c r="EH5" s="321"/>
      <c r="EI5" s="321"/>
      <c r="EJ5" s="321"/>
      <c r="EK5" s="321"/>
      <c r="EL5" s="321"/>
      <c r="EM5" s="321"/>
      <c r="EN5" s="321"/>
      <c r="EO5" s="321"/>
      <c r="EP5" s="321"/>
      <c r="EQ5" s="321"/>
      <c r="ER5" s="321"/>
      <c r="ES5" s="321"/>
      <c r="ET5" s="321"/>
      <c r="EU5" s="321"/>
      <c r="EV5" s="321"/>
      <c r="EW5" s="321"/>
      <c r="EX5" s="321"/>
      <c r="EY5" s="321"/>
      <c r="EZ5" s="321"/>
      <c r="FA5" s="321"/>
      <c r="FB5" s="321"/>
      <c r="FC5" s="321"/>
      <c r="FD5" s="321"/>
      <c r="FE5" s="321"/>
      <c r="FF5" s="321"/>
      <c r="FG5" s="321"/>
      <c r="FH5" s="321"/>
      <c r="FI5" s="321"/>
      <c r="FJ5" s="321"/>
      <c r="FK5" s="321"/>
      <c r="FL5" s="321"/>
      <c r="FM5" s="321"/>
      <c r="FN5" s="321"/>
      <c r="FO5" s="321"/>
      <c r="FP5" s="321"/>
      <c r="FQ5" s="321"/>
      <c r="FR5" s="321"/>
      <c r="FS5" s="321"/>
      <c r="FT5" s="321"/>
      <c r="FU5" s="321"/>
      <c r="FV5" s="321"/>
      <c r="FW5" s="321"/>
      <c r="FX5" s="321"/>
      <c r="FY5" s="321"/>
      <c r="FZ5" s="321"/>
      <c r="GA5" s="321"/>
      <c r="GB5" s="321"/>
      <c r="GC5" s="321"/>
      <c r="GD5" s="321"/>
      <c r="GE5" s="321"/>
      <c r="GF5" s="321"/>
      <c r="GG5" s="321"/>
      <c r="GH5" s="321"/>
      <c r="GI5" s="321"/>
      <c r="GJ5" s="321"/>
      <c r="GK5" s="321"/>
      <c r="GL5" s="321"/>
      <c r="GM5" s="321"/>
      <c r="GN5" s="321"/>
      <c r="GO5" s="321"/>
      <c r="GP5" s="321"/>
      <c r="GQ5" s="321"/>
      <c r="GR5" s="321"/>
      <c r="GS5" s="321"/>
      <c r="GT5" s="321"/>
      <c r="GU5" s="321"/>
      <c r="GV5" s="321"/>
      <c r="GW5" s="321"/>
      <c r="GX5" s="321"/>
      <c r="GY5" s="321"/>
      <c r="GZ5" s="321"/>
      <c r="HA5" s="321"/>
      <c r="HB5" s="321"/>
      <c r="HC5" s="321"/>
      <c r="HD5" s="321"/>
      <c r="HE5" s="321"/>
      <c r="HF5" s="321"/>
      <c r="HG5" s="321"/>
      <c r="HH5" s="321"/>
      <c r="HI5" s="321"/>
      <c r="HJ5" s="321"/>
      <c r="HK5" s="321"/>
      <c r="HL5" s="321"/>
      <c r="HM5" s="321"/>
      <c r="HN5" s="321"/>
      <c r="HO5" s="321"/>
      <c r="HP5" s="321"/>
      <c r="HQ5" s="321"/>
      <c r="HR5" s="321"/>
      <c r="HS5" s="321"/>
      <c r="HT5" s="321"/>
      <c r="HU5" s="321"/>
      <c r="HV5" s="321"/>
      <c r="HW5" s="321"/>
      <c r="HX5" s="321"/>
      <c r="HY5" s="321"/>
      <c r="HZ5" s="321"/>
      <c r="IA5" s="321"/>
      <c r="IB5" s="321"/>
      <c r="IC5" s="321"/>
      <c r="ID5" s="321"/>
      <c r="IE5" s="321"/>
      <c r="IF5" s="321"/>
      <c r="IG5" s="321"/>
      <c r="IH5" s="321"/>
      <c r="II5" s="321"/>
      <c r="IJ5" s="321"/>
      <c r="IK5" s="321"/>
      <c r="IL5" s="321"/>
      <c r="IM5" s="321"/>
      <c r="IN5" s="321"/>
      <c r="IO5" s="321"/>
      <c r="IP5" s="321"/>
      <c r="IQ5" s="321"/>
      <c r="IR5" s="321"/>
      <c r="IS5" s="321"/>
      <c r="IT5" s="321"/>
      <c r="IU5" s="321"/>
      <c r="IV5" s="321"/>
    </row>
    <row r="6" spans="1:256" s="325" customFormat="1" ht="80.099999999999994" customHeight="1">
      <c r="A6" s="663"/>
      <c r="B6" s="663"/>
      <c r="C6" s="323"/>
      <c r="D6" s="806"/>
      <c r="E6" s="814"/>
      <c r="F6" s="523"/>
      <c r="G6" s="432"/>
      <c r="H6" s="432"/>
      <c r="I6" s="432"/>
      <c r="J6" s="432"/>
      <c r="K6" s="432"/>
      <c r="L6" s="432"/>
      <c r="M6" s="432"/>
      <c r="N6" s="1770"/>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T6" s="324"/>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324"/>
      <c r="EN6" s="324"/>
      <c r="EO6" s="324"/>
      <c r="EP6" s="324"/>
      <c r="EQ6" s="324"/>
      <c r="ER6" s="324"/>
      <c r="ES6" s="324"/>
      <c r="ET6" s="324"/>
      <c r="EU6" s="324"/>
      <c r="EV6" s="324"/>
      <c r="EW6" s="324"/>
      <c r="EX6" s="324"/>
      <c r="EY6" s="324"/>
      <c r="EZ6" s="324"/>
      <c r="FA6" s="324"/>
      <c r="FB6" s="324"/>
      <c r="FC6" s="324"/>
      <c r="FD6" s="324"/>
      <c r="FE6" s="324"/>
      <c r="FF6" s="324"/>
      <c r="FG6" s="324"/>
      <c r="FH6" s="324"/>
      <c r="FI6" s="324"/>
      <c r="FJ6" s="324"/>
      <c r="FK6" s="324"/>
      <c r="FL6" s="324"/>
      <c r="FM6" s="324"/>
      <c r="FN6" s="324"/>
      <c r="FO6" s="324"/>
      <c r="FP6" s="324"/>
      <c r="FQ6" s="324"/>
      <c r="FR6" s="324"/>
      <c r="FS6" s="324"/>
      <c r="FT6" s="324"/>
      <c r="FU6" s="324"/>
      <c r="FV6" s="324"/>
      <c r="FW6" s="324"/>
      <c r="FX6" s="324"/>
      <c r="FY6" s="324"/>
      <c r="FZ6" s="324"/>
      <c r="GA6" s="324"/>
      <c r="GB6" s="324"/>
      <c r="GC6" s="324"/>
      <c r="GD6" s="324"/>
      <c r="GE6" s="324"/>
      <c r="GF6" s="324"/>
      <c r="GG6" s="324"/>
      <c r="GH6" s="324"/>
      <c r="GI6" s="324"/>
      <c r="GJ6" s="324"/>
      <c r="GK6" s="324"/>
      <c r="GL6" s="324"/>
      <c r="GM6" s="324"/>
      <c r="GN6" s="324"/>
      <c r="GO6" s="324"/>
      <c r="GP6" s="324"/>
      <c r="GQ6" s="324"/>
      <c r="GR6" s="324"/>
      <c r="GS6" s="324"/>
      <c r="GT6" s="324"/>
      <c r="GU6" s="324"/>
      <c r="GV6" s="324"/>
      <c r="GW6" s="324"/>
      <c r="GX6" s="324"/>
      <c r="GY6" s="324"/>
      <c r="GZ6" s="324"/>
      <c r="HA6" s="324"/>
      <c r="HB6" s="324"/>
      <c r="HC6" s="324"/>
      <c r="HD6" s="324"/>
      <c r="HE6" s="324"/>
      <c r="HF6" s="324"/>
      <c r="HG6" s="324"/>
      <c r="HH6" s="324"/>
      <c r="HI6" s="324"/>
      <c r="HJ6" s="324"/>
      <c r="HK6" s="324"/>
      <c r="HL6" s="324"/>
      <c r="HM6" s="324"/>
      <c r="HN6" s="324"/>
      <c r="HO6" s="324"/>
      <c r="HP6" s="324"/>
      <c r="HQ6" s="324"/>
      <c r="HR6" s="324"/>
      <c r="HS6" s="324"/>
      <c r="HT6" s="324"/>
      <c r="HU6" s="324"/>
      <c r="HV6" s="324"/>
      <c r="HW6" s="324"/>
      <c r="HX6" s="324"/>
      <c r="HY6" s="324"/>
      <c r="HZ6" s="324"/>
      <c r="IA6" s="324"/>
      <c r="IB6" s="324"/>
      <c r="IC6" s="324"/>
      <c r="ID6" s="324"/>
      <c r="IE6" s="324"/>
      <c r="IF6" s="324"/>
      <c r="IG6" s="324"/>
      <c r="IH6" s="324"/>
      <c r="II6" s="324"/>
      <c r="IJ6" s="324"/>
      <c r="IK6" s="324"/>
      <c r="IL6" s="324"/>
      <c r="IM6" s="324"/>
      <c r="IN6" s="324"/>
      <c r="IO6" s="324"/>
      <c r="IP6" s="324"/>
      <c r="IQ6" s="324"/>
      <c r="IR6" s="324"/>
      <c r="IS6" s="324"/>
      <c r="IT6" s="324"/>
      <c r="IU6" s="324"/>
      <c r="IV6" s="324"/>
    </row>
    <row r="7" spans="1:256" s="325" customFormat="1" ht="40.5" customHeight="1">
      <c r="A7" s="663"/>
      <c r="B7" s="663"/>
      <c r="C7" s="323" t="s">
        <v>494</v>
      </c>
      <c r="D7" s="537" t="s">
        <v>554</v>
      </c>
      <c r="E7" s="814"/>
      <c r="F7" s="523"/>
      <c r="G7" s="40"/>
      <c r="H7" s="40"/>
      <c r="I7" s="40"/>
      <c r="J7" s="40"/>
      <c r="K7" s="40"/>
      <c r="L7" s="1768" t="s">
        <v>184</v>
      </c>
      <c r="M7" s="1768" t="s">
        <v>185</v>
      </c>
      <c r="N7" s="1770"/>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324"/>
      <c r="EN7" s="324"/>
      <c r="EO7" s="324"/>
      <c r="EP7" s="324"/>
      <c r="EQ7" s="324"/>
      <c r="ER7" s="324"/>
      <c r="ES7" s="324"/>
      <c r="ET7" s="324"/>
      <c r="EU7" s="324"/>
      <c r="EV7" s="324"/>
      <c r="EW7" s="324"/>
      <c r="EX7" s="324"/>
      <c r="EY7" s="324"/>
      <c r="EZ7" s="324"/>
      <c r="FA7" s="324"/>
      <c r="FB7" s="324"/>
      <c r="FC7" s="324"/>
      <c r="FD7" s="324"/>
      <c r="FE7" s="324"/>
      <c r="FF7" s="324"/>
      <c r="FG7" s="324"/>
      <c r="FH7" s="324"/>
      <c r="FI7" s="324"/>
      <c r="FJ7" s="324"/>
      <c r="FK7" s="324"/>
      <c r="FL7" s="324"/>
      <c r="FM7" s="324"/>
      <c r="FN7" s="324"/>
      <c r="FO7" s="324"/>
      <c r="FP7" s="324"/>
      <c r="FQ7" s="324"/>
      <c r="FR7" s="324"/>
      <c r="FS7" s="324"/>
      <c r="FT7" s="324"/>
      <c r="FU7" s="324"/>
      <c r="FV7" s="324"/>
      <c r="FW7" s="324"/>
      <c r="FX7" s="324"/>
      <c r="FY7" s="324"/>
      <c r="FZ7" s="324"/>
      <c r="GA7" s="324"/>
      <c r="GB7" s="324"/>
      <c r="GC7" s="324"/>
      <c r="GD7" s="324"/>
      <c r="GE7" s="324"/>
      <c r="GF7" s="324"/>
      <c r="GG7" s="324"/>
      <c r="GH7" s="324"/>
      <c r="GI7" s="324"/>
      <c r="GJ7" s="324"/>
      <c r="GK7" s="324"/>
      <c r="GL7" s="324"/>
      <c r="GM7" s="324"/>
      <c r="GN7" s="324"/>
      <c r="GO7" s="324"/>
      <c r="GP7" s="324"/>
      <c r="GQ7" s="324"/>
      <c r="GR7" s="324"/>
      <c r="GS7" s="324"/>
      <c r="GT7" s="324"/>
      <c r="GU7" s="324"/>
      <c r="GV7" s="324"/>
      <c r="GW7" s="324"/>
      <c r="GX7" s="324"/>
      <c r="GY7" s="324"/>
      <c r="GZ7" s="324"/>
      <c r="HA7" s="324"/>
      <c r="HB7" s="324"/>
      <c r="HC7" s="324"/>
      <c r="HD7" s="324"/>
      <c r="HE7" s="324"/>
      <c r="HF7" s="324"/>
      <c r="HG7" s="324"/>
      <c r="HH7" s="324"/>
      <c r="HI7" s="324"/>
      <c r="HJ7" s="324"/>
      <c r="HK7" s="324"/>
      <c r="HL7" s="324"/>
      <c r="HM7" s="324"/>
      <c r="HN7" s="324"/>
      <c r="HO7" s="324"/>
      <c r="HP7" s="324"/>
      <c r="HQ7" s="324"/>
      <c r="HR7" s="324"/>
      <c r="HS7" s="324"/>
      <c r="HT7" s="324"/>
      <c r="HU7" s="324"/>
      <c r="HV7" s="324"/>
      <c r="HW7" s="324"/>
      <c r="HX7" s="324"/>
      <c r="HY7" s="324"/>
      <c r="HZ7" s="324"/>
      <c r="IA7" s="324"/>
      <c r="IB7" s="324"/>
      <c r="IC7" s="324"/>
      <c r="ID7" s="324"/>
      <c r="IE7" s="324"/>
      <c r="IF7" s="324"/>
      <c r="IG7" s="324"/>
      <c r="IH7" s="324"/>
      <c r="II7" s="324"/>
      <c r="IJ7" s="324"/>
      <c r="IK7" s="324"/>
      <c r="IL7" s="324"/>
      <c r="IM7" s="324"/>
      <c r="IN7" s="324"/>
      <c r="IO7" s="324"/>
      <c r="IP7" s="324"/>
      <c r="IQ7" s="324"/>
      <c r="IR7" s="324"/>
      <c r="IS7" s="324"/>
      <c r="IT7" s="324"/>
      <c r="IU7" s="324"/>
      <c r="IV7" s="324"/>
    </row>
    <row r="8" spans="1:256" s="328" customFormat="1" ht="39.75" customHeight="1">
      <c r="A8" s="663"/>
      <c r="B8" s="663"/>
      <c r="C8" s="326" t="s">
        <v>126</v>
      </c>
      <c r="D8" s="807" t="s">
        <v>71</v>
      </c>
      <c r="E8" s="807" t="s">
        <v>72</v>
      </c>
      <c r="F8" s="326" t="s">
        <v>76</v>
      </c>
      <c r="G8" s="326" t="s">
        <v>3</v>
      </c>
      <c r="H8" s="326" t="s">
        <v>4</v>
      </c>
      <c r="I8" s="326" t="s">
        <v>5</v>
      </c>
      <c r="J8" s="326" t="s">
        <v>6</v>
      </c>
      <c r="K8" s="326">
        <v>5</v>
      </c>
      <c r="L8" s="1769"/>
      <c r="M8" s="1769"/>
      <c r="N8" s="1770"/>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c r="CD8" s="327"/>
      <c r="CE8" s="327"/>
      <c r="CF8" s="327"/>
      <c r="CG8" s="327"/>
      <c r="CH8" s="327"/>
      <c r="CI8" s="327"/>
      <c r="CJ8" s="327"/>
      <c r="CK8" s="327"/>
      <c r="CL8" s="327"/>
      <c r="CM8" s="327"/>
      <c r="CN8" s="327"/>
      <c r="CO8" s="327"/>
      <c r="CP8" s="327"/>
      <c r="CQ8" s="327"/>
      <c r="CR8" s="327"/>
      <c r="CS8" s="327"/>
      <c r="CT8" s="327"/>
      <c r="CU8" s="327"/>
      <c r="CV8" s="327"/>
      <c r="CW8" s="327"/>
      <c r="CX8" s="327"/>
      <c r="CY8" s="327"/>
      <c r="CZ8" s="327"/>
      <c r="DA8" s="327"/>
      <c r="DB8" s="327"/>
      <c r="DC8" s="327"/>
      <c r="DD8" s="327"/>
      <c r="DE8" s="327"/>
      <c r="DF8" s="327"/>
      <c r="DG8" s="327"/>
      <c r="DH8" s="327"/>
      <c r="DI8" s="327"/>
      <c r="DJ8" s="327"/>
      <c r="DK8" s="327"/>
      <c r="DL8" s="327"/>
      <c r="DM8" s="327"/>
      <c r="DN8" s="327"/>
      <c r="DO8" s="327"/>
      <c r="DP8" s="327"/>
      <c r="DQ8" s="327"/>
      <c r="DR8" s="327"/>
      <c r="DS8" s="327"/>
      <c r="DT8" s="327"/>
      <c r="DU8" s="327"/>
      <c r="DV8" s="327"/>
      <c r="DW8" s="327"/>
      <c r="DX8" s="327"/>
      <c r="DY8" s="327"/>
      <c r="DZ8" s="327"/>
      <c r="EA8" s="327"/>
      <c r="EB8" s="327"/>
      <c r="EC8" s="327"/>
      <c r="ED8" s="327"/>
      <c r="EE8" s="327"/>
      <c r="EF8" s="327"/>
      <c r="EG8" s="327"/>
      <c r="EH8" s="327"/>
      <c r="EI8" s="327"/>
      <c r="EJ8" s="327"/>
      <c r="EK8" s="327"/>
      <c r="EL8" s="327"/>
      <c r="EM8" s="327"/>
      <c r="EN8" s="327"/>
      <c r="EO8" s="327"/>
      <c r="EP8" s="327"/>
      <c r="EQ8" s="327"/>
      <c r="ER8" s="327"/>
      <c r="ES8" s="327"/>
      <c r="ET8" s="327"/>
      <c r="EU8" s="327"/>
      <c r="EV8" s="327"/>
      <c r="EW8" s="327"/>
      <c r="EX8" s="327"/>
      <c r="EY8" s="327"/>
      <c r="EZ8" s="327"/>
      <c r="FA8" s="327"/>
      <c r="FB8" s="327"/>
      <c r="FC8" s="327"/>
      <c r="FD8" s="327"/>
      <c r="FE8" s="327"/>
      <c r="FF8" s="327"/>
      <c r="FG8" s="327"/>
      <c r="FH8" s="327"/>
      <c r="FI8" s="327"/>
      <c r="FJ8" s="327"/>
      <c r="FK8" s="327"/>
      <c r="FL8" s="327"/>
      <c r="FM8" s="327"/>
      <c r="FN8" s="327"/>
      <c r="FO8" s="327"/>
      <c r="FP8" s="327"/>
      <c r="FQ8" s="327"/>
      <c r="FR8" s="327"/>
      <c r="FS8" s="327"/>
      <c r="FT8" s="327"/>
      <c r="FU8" s="327"/>
      <c r="FV8" s="327"/>
      <c r="FW8" s="327"/>
      <c r="FX8" s="327"/>
      <c r="FY8" s="327"/>
      <c r="FZ8" s="327"/>
      <c r="GA8" s="327"/>
      <c r="GB8" s="327"/>
      <c r="GC8" s="327"/>
      <c r="GD8" s="327"/>
      <c r="GE8" s="327"/>
      <c r="GF8" s="327"/>
      <c r="GG8" s="327"/>
      <c r="GH8" s="327"/>
      <c r="GI8" s="327"/>
      <c r="GJ8" s="327"/>
      <c r="GK8" s="327"/>
      <c r="GL8" s="327"/>
      <c r="GM8" s="327"/>
      <c r="GN8" s="327"/>
      <c r="GO8" s="327"/>
      <c r="GP8" s="327"/>
      <c r="GQ8" s="327"/>
      <c r="GR8" s="327"/>
      <c r="GS8" s="327"/>
      <c r="GT8" s="327"/>
      <c r="GU8" s="327"/>
      <c r="GV8" s="327"/>
      <c r="GW8" s="327"/>
      <c r="GX8" s="327"/>
      <c r="GY8" s="327"/>
      <c r="GZ8" s="327"/>
      <c r="HA8" s="327"/>
      <c r="HB8" s="327"/>
      <c r="HC8" s="327"/>
      <c r="HD8" s="327"/>
      <c r="HE8" s="327"/>
      <c r="HF8" s="327"/>
      <c r="HG8" s="327"/>
      <c r="HH8" s="327"/>
      <c r="HI8" s="327"/>
      <c r="HJ8" s="327"/>
      <c r="HK8" s="327"/>
      <c r="HL8" s="327"/>
      <c r="HM8" s="327"/>
      <c r="HN8" s="327"/>
      <c r="HO8" s="327"/>
      <c r="HP8" s="327"/>
      <c r="HQ8" s="327"/>
      <c r="HR8" s="327"/>
      <c r="HS8" s="327"/>
      <c r="HT8" s="327"/>
      <c r="HU8" s="327"/>
      <c r="HV8" s="327"/>
      <c r="HW8" s="327"/>
      <c r="HX8" s="327"/>
      <c r="HY8" s="327"/>
      <c r="HZ8" s="327"/>
      <c r="IA8" s="327"/>
      <c r="IB8" s="327"/>
      <c r="IC8" s="327"/>
      <c r="ID8" s="327"/>
      <c r="IE8" s="327"/>
      <c r="IF8" s="327"/>
      <c r="IG8" s="327"/>
      <c r="IH8" s="327"/>
      <c r="II8" s="327"/>
      <c r="IJ8" s="327"/>
      <c r="IK8" s="327"/>
      <c r="IL8" s="327"/>
      <c r="IM8" s="327"/>
      <c r="IN8" s="327"/>
      <c r="IO8" s="327"/>
      <c r="IP8" s="327"/>
      <c r="IQ8" s="327"/>
      <c r="IR8" s="327"/>
      <c r="IS8" s="327"/>
      <c r="IT8" s="327"/>
      <c r="IU8" s="327"/>
      <c r="IV8" s="327"/>
    </row>
    <row r="9" spans="1:256" ht="60" customHeight="1">
      <c r="A9" s="816"/>
      <c r="B9" s="817">
        <v>1</v>
      </c>
      <c r="C9" s="531" t="str">
        <f>UPPER(IF($A9="","",VLOOKUP($A9,#REF!,2)))</f>
        <v/>
      </c>
      <c r="D9" s="808" t="s">
        <v>537</v>
      </c>
      <c r="E9" s="808" t="s">
        <v>538</v>
      </c>
      <c r="F9" s="531" t="str">
        <f>UPPER(IF($A9="","",VLOOKUP($A9,#REF!,5)))</f>
        <v/>
      </c>
      <c r="G9" s="534"/>
      <c r="H9" s="535"/>
      <c r="I9" s="535"/>
      <c r="J9" s="535"/>
      <c r="K9" s="535"/>
      <c r="L9" s="536"/>
      <c r="M9" s="536"/>
      <c r="N9" s="1770"/>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1"/>
      <c r="BJ9" s="321"/>
      <c r="BK9" s="321"/>
      <c r="BL9" s="321"/>
      <c r="BM9" s="321"/>
      <c r="BN9" s="321"/>
      <c r="BO9" s="321"/>
      <c r="BP9" s="321"/>
      <c r="BQ9" s="321"/>
      <c r="BR9" s="321"/>
      <c r="BS9" s="321"/>
      <c r="BT9" s="321"/>
      <c r="BU9" s="321"/>
      <c r="BV9" s="321"/>
      <c r="BW9" s="321"/>
      <c r="BX9" s="321"/>
      <c r="BY9" s="321"/>
      <c r="BZ9" s="321"/>
      <c r="CA9" s="321"/>
      <c r="CB9" s="321"/>
      <c r="CC9" s="321"/>
      <c r="CD9" s="321"/>
      <c r="CE9" s="321"/>
      <c r="CF9" s="321"/>
      <c r="CG9" s="321"/>
      <c r="CH9" s="321"/>
      <c r="CI9" s="321"/>
      <c r="CJ9" s="321"/>
      <c r="CK9" s="321"/>
      <c r="CL9" s="321"/>
      <c r="CM9" s="321"/>
      <c r="CN9" s="321"/>
      <c r="CO9" s="321"/>
      <c r="CP9" s="321"/>
      <c r="CQ9" s="321"/>
      <c r="CR9" s="321"/>
      <c r="CS9" s="321"/>
      <c r="CT9" s="321"/>
      <c r="CU9" s="321"/>
      <c r="CV9" s="321"/>
      <c r="CW9" s="321"/>
      <c r="CX9" s="321"/>
      <c r="CY9" s="321"/>
      <c r="CZ9" s="321"/>
      <c r="DA9" s="321"/>
      <c r="DB9" s="321"/>
      <c r="DC9" s="321"/>
      <c r="DD9" s="321"/>
      <c r="DE9" s="321"/>
      <c r="DF9" s="321"/>
      <c r="DG9" s="321"/>
      <c r="DH9" s="321"/>
      <c r="DI9" s="321"/>
      <c r="DJ9" s="321"/>
      <c r="DK9" s="321"/>
      <c r="DL9" s="321"/>
      <c r="DM9" s="321"/>
      <c r="DN9" s="321"/>
      <c r="DO9" s="321"/>
      <c r="DP9" s="321"/>
      <c r="DQ9" s="321"/>
      <c r="DR9" s="321"/>
      <c r="DS9" s="321"/>
      <c r="DT9" s="321"/>
      <c r="DU9" s="321"/>
      <c r="DV9" s="321"/>
      <c r="DW9" s="321"/>
      <c r="DX9" s="321"/>
      <c r="DY9" s="321"/>
      <c r="DZ9" s="321"/>
      <c r="EA9" s="321"/>
      <c r="EB9" s="321"/>
      <c r="EC9" s="321"/>
      <c r="ED9" s="321"/>
      <c r="EE9" s="321"/>
      <c r="EF9" s="321"/>
      <c r="EG9" s="321"/>
      <c r="EH9" s="321"/>
      <c r="EI9" s="321"/>
      <c r="EJ9" s="321"/>
      <c r="EK9" s="321"/>
      <c r="EL9" s="321"/>
      <c r="EM9" s="321"/>
      <c r="EN9" s="321"/>
      <c r="EO9" s="321"/>
      <c r="EP9" s="321"/>
      <c r="EQ9" s="321"/>
      <c r="ER9" s="321"/>
      <c r="ES9" s="321"/>
      <c r="ET9" s="321"/>
      <c r="EU9" s="321"/>
      <c r="EV9" s="321"/>
      <c r="EW9" s="321"/>
      <c r="EX9" s="321"/>
      <c r="EY9" s="321"/>
      <c r="EZ9" s="321"/>
      <c r="FA9" s="321"/>
      <c r="FB9" s="321"/>
      <c r="FC9" s="321"/>
      <c r="FD9" s="321"/>
      <c r="FE9" s="321"/>
      <c r="FF9" s="321"/>
      <c r="FG9" s="321"/>
      <c r="FH9" s="321"/>
      <c r="FI9" s="321"/>
      <c r="FJ9" s="321"/>
      <c r="FK9" s="321"/>
      <c r="FL9" s="321"/>
      <c r="FM9" s="321"/>
      <c r="FN9" s="321"/>
      <c r="FO9" s="321"/>
      <c r="FP9" s="321"/>
      <c r="FQ9" s="321"/>
      <c r="FR9" s="321"/>
      <c r="FS9" s="321"/>
      <c r="FT9" s="321"/>
      <c r="FU9" s="321"/>
      <c r="FV9" s="321"/>
      <c r="FW9" s="321"/>
      <c r="FX9" s="321"/>
      <c r="FY9" s="321"/>
      <c r="FZ9" s="321"/>
      <c r="GA9" s="321"/>
      <c r="GB9" s="321"/>
      <c r="GC9" s="321"/>
      <c r="GD9" s="321"/>
      <c r="GE9" s="321"/>
      <c r="GF9" s="321"/>
      <c r="GG9" s="321"/>
      <c r="GH9" s="321"/>
      <c r="GI9" s="321"/>
      <c r="GJ9" s="321"/>
      <c r="GK9" s="321"/>
      <c r="GL9" s="321"/>
      <c r="GM9" s="321"/>
      <c r="GN9" s="321"/>
      <c r="GO9" s="321"/>
      <c r="GP9" s="321"/>
      <c r="GQ9" s="321"/>
      <c r="GR9" s="321"/>
      <c r="GS9" s="321"/>
      <c r="GT9" s="321"/>
      <c r="GU9" s="321"/>
      <c r="GV9" s="321"/>
      <c r="GW9" s="321"/>
      <c r="GX9" s="321"/>
      <c r="GY9" s="321"/>
      <c r="GZ9" s="321"/>
      <c r="HA9" s="321"/>
      <c r="HB9" s="321"/>
      <c r="HC9" s="321"/>
      <c r="HD9" s="321"/>
      <c r="HE9" s="321"/>
      <c r="HF9" s="321"/>
      <c r="HG9" s="321"/>
      <c r="HH9" s="321"/>
      <c r="HI9" s="321"/>
      <c r="HJ9" s="321"/>
      <c r="HK9" s="321"/>
      <c r="HL9" s="321"/>
      <c r="HM9" s="321"/>
      <c r="HN9" s="321"/>
      <c r="HO9" s="321"/>
      <c r="HP9" s="321"/>
      <c r="HQ9" s="321"/>
      <c r="HR9" s="321"/>
      <c r="HS9" s="321"/>
      <c r="HT9" s="321"/>
      <c r="HU9" s="321"/>
      <c r="HV9" s="321"/>
      <c r="HW9" s="321"/>
      <c r="HX9" s="321"/>
      <c r="HY9" s="321"/>
      <c r="HZ9" s="321"/>
      <c r="IA9" s="321"/>
      <c r="IB9" s="321"/>
      <c r="IC9" s="321"/>
      <c r="ID9" s="321"/>
      <c r="IE9" s="321"/>
      <c r="IF9" s="321"/>
      <c r="IG9" s="321"/>
      <c r="IH9" s="321"/>
      <c r="II9" s="321"/>
      <c r="IJ9" s="321"/>
      <c r="IK9" s="321"/>
      <c r="IL9" s="321"/>
      <c r="IM9" s="321"/>
      <c r="IN9" s="321"/>
      <c r="IO9" s="321"/>
      <c r="IP9" s="321"/>
      <c r="IQ9" s="321"/>
      <c r="IR9" s="321"/>
      <c r="IS9" s="321"/>
      <c r="IT9" s="321"/>
      <c r="IU9" s="321"/>
      <c r="IV9" s="321"/>
    </row>
    <row r="10" spans="1:256" ht="60" customHeight="1">
      <c r="A10" s="816"/>
      <c r="B10" s="817">
        <v>2</v>
      </c>
      <c r="C10" s="531" t="str">
        <f>UPPER(IF($A10="","",VLOOKUP($A10,#REF!,2)))</f>
        <v/>
      </c>
      <c r="D10" s="808" t="s">
        <v>547</v>
      </c>
      <c r="E10" s="808" t="s">
        <v>548</v>
      </c>
      <c r="F10" s="531" t="str">
        <f>UPPER(IF($A10="","",VLOOKUP($A10,#REF!,5)))</f>
        <v/>
      </c>
      <c r="G10" s="535"/>
      <c r="H10" s="534"/>
      <c r="I10" s="535"/>
      <c r="J10" s="535"/>
      <c r="K10" s="535"/>
      <c r="L10" s="536"/>
      <c r="M10" s="536"/>
      <c r="N10" s="1770"/>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1"/>
      <c r="CX10" s="321"/>
      <c r="CY10" s="321"/>
      <c r="CZ10" s="321"/>
      <c r="DA10" s="321"/>
      <c r="DB10" s="321"/>
      <c r="DC10" s="321"/>
      <c r="DD10" s="321"/>
      <c r="DE10" s="321"/>
      <c r="DF10" s="321"/>
      <c r="DG10" s="321"/>
      <c r="DH10" s="321"/>
      <c r="DI10" s="321"/>
      <c r="DJ10" s="321"/>
      <c r="DK10" s="321"/>
      <c r="DL10" s="321"/>
      <c r="DM10" s="321"/>
      <c r="DN10" s="321"/>
      <c r="DO10" s="321"/>
      <c r="DP10" s="321"/>
      <c r="DQ10" s="321"/>
      <c r="DR10" s="321"/>
      <c r="DS10" s="321"/>
      <c r="DT10" s="321"/>
      <c r="DU10" s="321"/>
      <c r="DV10" s="321"/>
      <c r="DW10" s="321"/>
      <c r="DX10" s="321"/>
      <c r="DY10" s="321"/>
      <c r="DZ10" s="321"/>
      <c r="EA10" s="321"/>
      <c r="EB10" s="321"/>
      <c r="EC10" s="321"/>
      <c r="ED10" s="321"/>
      <c r="EE10" s="321"/>
      <c r="EF10" s="321"/>
      <c r="EG10" s="321"/>
      <c r="EH10" s="321"/>
      <c r="EI10" s="321"/>
      <c r="EJ10" s="321"/>
      <c r="EK10" s="321"/>
      <c r="EL10" s="321"/>
      <c r="EM10" s="321"/>
      <c r="EN10" s="321"/>
      <c r="EO10" s="321"/>
      <c r="EP10" s="321"/>
      <c r="EQ10" s="321"/>
      <c r="ER10" s="321"/>
      <c r="ES10" s="321"/>
      <c r="ET10" s="321"/>
      <c r="EU10" s="321"/>
      <c r="EV10" s="321"/>
      <c r="EW10" s="321"/>
      <c r="EX10" s="321"/>
      <c r="EY10" s="321"/>
      <c r="EZ10" s="321"/>
      <c r="FA10" s="321"/>
      <c r="FB10" s="321"/>
      <c r="FC10" s="321"/>
      <c r="FD10" s="321"/>
      <c r="FE10" s="321"/>
      <c r="FF10" s="321"/>
      <c r="FG10" s="321"/>
      <c r="FH10" s="321"/>
      <c r="FI10" s="321"/>
      <c r="FJ10" s="321"/>
      <c r="FK10" s="321"/>
      <c r="FL10" s="321"/>
      <c r="FM10" s="321"/>
      <c r="FN10" s="321"/>
      <c r="FO10" s="321"/>
      <c r="FP10" s="321"/>
      <c r="FQ10" s="321"/>
      <c r="FR10" s="321"/>
      <c r="FS10" s="321"/>
      <c r="FT10" s="321"/>
      <c r="FU10" s="321"/>
      <c r="FV10" s="321"/>
      <c r="FW10" s="321"/>
      <c r="FX10" s="321"/>
      <c r="FY10" s="321"/>
      <c r="FZ10" s="321"/>
      <c r="GA10" s="321"/>
      <c r="GB10" s="321"/>
      <c r="GC10" s="321"/>
      <c r="GD10" s="321"/>
      <c r="GE10" s="321"/>
      <c r="GF10" s="321"/>
      <c r="GG10" s="321"/>
      <c r="GH10" s="321"/>
      <c r="GI10" s="321"/>
      <c r="GJ10" s="321"/>
      <c r="GK10" s="321"/>
      <c r="GL10" s="321"/>
      <c r="GM10" s="321"/>
      <c r="GN10" s="321"/>
      <c r="GO10" s="321"/>
      <c r="GP10" s="321"/>
      <c r="GQ10" s="321"/>
      <c r="GR10" s="321"/>
      <c r="GS10" s="321"/>
      <c r="GT10" s="321"/>
      <c r="GU10" s="321"/>
      <c r="GV10" s="321"/>
      <c r="GW10" s="321"/>
      <c r="GX10" s="321"/>
      <c r="GY10" s="321"/>
      <c r="GZ10" s="321"/>
      <c r="HA10" s="321"/>
      <c r="HB10" s="321"/>
      <c r="HC10" s="321"/>
      <c r="HD10" s="321"/>
      <c r="HE10" s="321"/>
      <c r="HF10" s="321"/>
      <c r="HG10" s="321"/>
      <c r="HH10" s="321"/>
      <c r="HI10" s="321"/>
      <c r="HJ10" s="321"/>
      <c r="HK10" s="321"/>
      <c r="HL10" s="321"/>
      <c r="HM10" s="321"/>
      <c r="HN10" s="321"/>
      <c r="HO10" s="321"/>
      <c r="HP10" s="321"/>
      <c r="HQ10" s="321"/>
      <c r="HR10" s="321"/>
      <c r="HS10" s="321"/>
      <c r="HT10" s="321"/>
      <c r="HU10" s="321"/>
      <c r="HV10" s="321"/>
      <c r="HW10" s="321"/>
      <c r="HX10" s="321"/>
      <c r="HY10" s="321"/>
      <c r="HZ10" s="321"/>
      <c r="IA10" s="321"/>
      <c r="IB10" s="321"/>
      <c r="IC10" s="321"/>
      <c r="ID10" s="321"/>
      <c r="IE10" s="321"/>
      <c r="IF10" s="321"/>
      <c r="IG10" s="321"/>
      <c r="IH10" s="321"/>
      <c r="II10" s="321"/>
      <c r="IJ10" s="321"/>
      <c r="IK10" s="321"/>
      <c r="IL10" s="321"/>
      <c r="IM10" s="321"/>
      <c r="IN10" s="321"/>
      <c r="IO10" s="321"/>
      <c r="IP10" s="321"/>
      <c r="IQ10" s="321"/>
      <c r="IR10" s="321"/>
      <c r="IS10" s="321"/>
      <c r="IT10" s="321"/>
      <c r="IU10" s="321"/>
      <c r="IV10" s="321"/>
    </row>
    <row r="11" spans="1:256" ht="60" customHeight="1">
      <c r="A11" s="816"/>
      <c r="B11" s="817">
        <v>3</v>
      </c>
      <c r="C11" s="531" t="str">
        <f>UPPER(IF($A11="","",VLOOKUP($A11,#REF!,2)))</f>
        <v/>
      </c>
      <c r="D11" s="808" t="s">
        <v>543</v>
      </c>
      <c r="E11" s="808" t="s">
        <v>544</v>
      </c>
      <c r="F11" s="531" t="str">
        <f>UPPER(IF($A11="","",VLOOKUP($A11,#REF!,5)))</f>
        <v/>
      </c>
      <c r="G11" s="535"/>
      <c r="H11" s="535"/>
      <c r="I11" s="534"/>
      <c r="J11" s="535"/>
      <c r="K11" s="535"/>
      <c r="L11" s="536"/>
      <c r="M11" s="536"/>
      <c r="N11" s="1770"/>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c r="BZ11" s="321"/>
      <c r="CA11" s="321"/>
      <c r="CB11" s="321"/>
      <c r="CC11" s="321"/>
      <c r="CD11" s="321"/>
      <c r="CE11" s="321"/>
      <c r="CF11" s="321"/>
      <c r="CG11" s="321"/>
      <c r="CH11" s="321"/>
      <c r="CI11" s="321"/>
      <c r="CJ11" s="321"/>
      <c r="CK11" s="321"/>
      <c r="CL11" s="321"/>
      <c r="CM11" s="321"/>
      <c r="CN11" s="321"/>
      <c r="CO11" s="321"/>
      <c r="CP11" s="321"/>
      <c r="CQ11" s="321"/>
      <c r="CR11" s="321"/>
      <c r="CS11" s="321"/>
      <c r="CT11" s="321"/>
      <c r="CU11" s="321"/>
      <c r="CV11" s="321"/>
      <c r="CW11" s="321"/>
      <c r="CX11" s="321"/>
      <c r="CY11" s="321"/>
      <c r="CZ11" s="321"/>
      <c r="DA11" s="321"/>
      <c r="DB11" s="321"/>
      <c r="DC11" s="321"/>
      <c r="DD11" s="321"/>
      <c r="DE11" s="321"/>
      <c r="DF11" s="321"/>
      <c r="DG11" s="321"/>
      <c r="DH11" s="321"/>
      <c r="DI11" s="321"/>
      <c r="DJ11" s="321"/>
      <c r="DK11" s="321"/>
      <c r="DL11" s="321"/>
      <c r="DM11" s="321"/>
      <c r="DN11" s="321"/>
      <c r="DO11" s="321"/>
      <c r="DP11" s="321"/>
      <c r="DQ11" s="321"/>
      <c r="DR11" s="321"/>
      <c r="DS11" s="321"/>
      <c r="DT11" s="321"/>
      <c r="DU11" s="321"/>
      <c r="DV11" s="321"/>
      <c r="DW11" s="321"/>
      <c r="DX11" s="321"/>
      <c r="DY11" s="321"/>
      <c r="DZ11" s="321"/>
      <c r="EA11" s="321"/>
      <c r="EB11" s="321"/>
      <c r="EC11" s="321"/>
      <c r="ED11" s="321"/>
      <c r="EE11" s="321"/>
      <c r="EF11" s="321"/>
      <c r="EG11" s="321"/>
      <c r="EH11" s="321"/>
      <c r="EI11" s="321"/>
      <c r="EJ11" s="321"/>
      <c r="EK11" s="321"/>
      <c r="EL11" s="321"/>
      <c r="EM11" s="321"/>
      <c r="EN11" s="321"/>
      <c r="EO11" s="321"/>
      <c r="EP11" s="321"/>
      <c r="EQ11" s="321"/>
      <c r="ER11" s="321"/>
      <c r="ES11" s="321"/>
      <c r="ET11" s="321"/>
      <c r="EU11" s="321"/>
      <c r="EV11" s="321"/>
      <c r="EW11" s="321"/>
      <c r="EX11" s="321"/>
      <c r="EY11" s="321"/>
      <c r="EZ11" s="321"/>
      <c r="FA11" s="321"/>
      <c r="FB11" s="321"/>
      <c r="FC11" s="321"/>
      <c r="FD11" s="321"/>
      <c r="FE11" s="321"/>
      <c r="FF11" s="321"/>
      <c r="FG11" s="321"/>
      <c r="FH11" s="321"/>
      <c r="FI11" s="321"/>
      <c r="FJ11" s="321"/>
      <c r="FK11" s="321"/>
      <c r="FL11" s="321"/>
      <c r="FM11" s="321"/>
      <c r="FN11" s="321"/>
      <c r="FO11" s="321"/>
      <c r="FP11" s="321"/>
      <c r="FQ11" s="321"/>
      <c r="FR11" s="321"/>
      <c r="FS11" s="321"/>
      <c r="FT11" s="321"/>
      <c r="FU11" s="321"/>
      <c r="FV11" s="321"/>
      <c r="FW11" s="321"/>
      <c r="FX11" s="321"/>
      <c r="FY11" s="321"/>
      <c r="FZ11" s="321"/>
      <c r="GA11" s="321"/>
      <c r="GB11" s="321"/>
      <c r="GC11" s="321"/>
      <c r="GD11" s="321"/>
      <c r="GE11" s="321"/>
      <c r="GF11" s="321"/>
      <c r="GG11" s="321"/>
      <c r="GH11" s="321"/>
      <c r="GI11" s="321"/>
      <c r="GJ11" s="321"/>
      <c r="GK11" s="321"/>
      <c r="GL11" s="321"/>
      <c r="GM11" s="321"/>
      <c r="GN11" s="321"/>
      <c r="GO11" s="321"/>
      <c r="GP11" s="321"/>
      <c r="GQ11" s="321"/>
      <c r="GR11" s="321"/>
      <c r="GS11" s="321"/>
      <c r="GT11" s="321"/>
      <c r="GU11" s="321"/>
      <c r="GV11" s="321"/>
      <c r="GW11" s="321"/>
      <c r="GX11" s="321"/>
      <c r="GY11" s="321"/>
      <c r="GZ11" s="321"/>
      <c r="HA11" s="321"/>
      <c r="HB11" s="321"/>
      <c r="HC11" s="321"/>
      <c r="HD11" s="321"/>
      <c r="HE11" s="321"/>
      <c r="HF11" s="321"/>
      <c r="HG11" s="321"/>
      <c r="HH11" s="321"/>
      <c r="HI11" s="321"/>
      <c r="HJ11" s="321"/>
      <c r="HK11" s="321"/>
      <c r="HL11" s="321"/>
      <c r="HM11" s="321"/>
      <c r="HN11" s="321"/>
      <c r="HO11" s="321"/>
      <c r="HP11" s="321"/>
      <c r="HQ11" s="321"/>
      <c r="HR11" s="321"/>
      <c r="HS11" s="321"/>
      <c r="HT11" s="321"/>
      <c r="HU11" s="321"/>
      <c r="HV11" s="321"/>
      <c r="HW11" s="321"/>
      <c r="HX11" s="321"/>
      <c r="HY11" s="321"/>
      <c r="HZ11" s="321"/>
      <c r="IA11" s="321"/>
      <c r="IB11" s="321"/>
      <c r="IC11" s="321"/>
      <c r="ID11" s="321"/>
      <c r="IE11" s="321"/>
      <c r="IF11" s="321"/>
      <c r="IG11" s="321"/>
      <c r="IH11" s="321"/>
      <c r="II11" s="321"/>
      <c r="IJ11" s="321"/>
      <c r="IK11" s="321"/>
      <c r="IL11" s="321"/>
      <c r="IM11" s="321"/>
      <c r="IN11" s="321"/>
      <c r="IO11" s="321"/>
      <c r="IP11" s="321"/>
      <c r="IQ11" s="321"/>
      <c r="IR11" s="321"/>
      <c r="IS11" s="321"/>
      <c r="IT11" s="321"/>
      <c r="IU11" s="321"/>
      <c r="IV11" s="321"/>
    </row>
    <row r="12" spans="1:256" ht="60" customHeight="1">
      <c r="A12" s="816"/>
      <c r="B12" s="817">
        <v>4</v>
      </c>
      <c r="C12" s="531" t="str">
        <f>UPPER(IF($A12="","",VLOOKUP($A12,#REF!,2)))</f>
        <v/>
      </c>
      <c r="D12" s="808"/>
      <c r="E12" s="808"/>
      <c r="F12" s="531" t="str">
        <f>UPPER(IF($A12="","",VLOOKUP($A12,#REF!,5)))</f>
        <v/>
      </c>
      <c r="G12" s="535"/>
      <c r="H12" s="535"/>
      <c r="I12" s="535"/>
      <c r="J12" s="534"/>
      <c r="K12" s="535"/>
      <c r="L12" s="536"/>
      <c r="M12" s="536"/>
      <c r="N12" s="1770"/>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321"/>
      <c r="BR12" s="321"/>
      <c r="BS12" s="321"/>
      <c r="BT12" s="321"/>
      <c r="BU12" s="321"/>
      <c r="BV12" s="321"/>
      <c r="BW12" s="321"/>
      <c r="BX12" s="321"/>
      <c r="BY12" s="321"/>
      <c r="BZ12" s="321"/>
      <c r="CA12" s="321"/>
      <c r="CB12" s="321"/>
      <c r="CC12" s="321"/>
      <c r="CD12" s="321"/>
      <c r="CE12" s="321"/>
      <c r="CF12" s="321"/>
      <c r="CG12" s="321"/>
      <c r="CH12" s="321"/>
      <c r="CI12" s="321"/>
      <c r="CJ12" s="321"/>
      <c r="CK12" s="321"/>
      <c r="CL12" s="321"/>
      <c r="CM12" s="321"/>
      <c r="CN12" s="321"/>
      <c r="CO12" s="321"/>
      <c r="CP12" s="321"/>
      <c r="CQ12" s="321"/>
      <c r="CR12" s="321"/>
      <c r="CS12" s="321"/>
      <c r="CT12" s="321"/>
      <c r="CU12" s="321"/>
      <c r="CV12" s="321"/>
      <c r="CW12" s="321"/>
      <c r="CX12" s="321"/>
      <c r="CY12" s="321"/>
      <c r="CZ12" s="321"/>
      <c r="DA12" s="321"/>
      <c r="DB12" s="321"/>
      <c r="DC12" s="321"/>
      <c r="DD12" s="321"/>
      <c r="DE12" s="321"/>
      <c r="DF12" s="321"/>
      <c r="DG12" s="321"/>
      <c r="DH12" s="321"/>
      <c r="DI12" s="321"/>
      <c r="DJ12" s="321"/>
      <c r="DK12" s="321"/>
      <c r="DL12" s="321"/>
      <c r="DM12" s="321"/>
      <c r="DN12" s="321"/>
      <c r="DO12" s="321"/>
      <c r="DP12" s="321"/>
      <c r="DQ12" s="321"/>
      <c r="DR12" s="321"/>
      <c r="DS12" s="321"/>
      <c r="DT12" s="321"/>
      <c r="DU12" s="321"/>
      <c r="DV12" s="321"/>
      <c r="DW12" s="321"/>
      <c r="DX12" s="321"/>
      <c r="DY12" s="321"/>
      <c r="DZ12" s="321"/>
      <c r="EA12" s="321"/>
      <c r="EB12" s="321"/>
      <c r="EC12" s="321"/>
      <c r="ED12" s="321"/>
      <c r="EE12" s="321"/>
      <c r="EF12" s="321"/>
      <c r="EG12" s="321"/>
      <c r="EH12" s="321"/>
      <c r="EI12" s="321"/>
      <c r="EJ12" s="321"/>
      <c r="EK12" s="321"/>
      <c r="EL12" s="321"/>
      <c r="EM12" s="321"/>
      <c r="EN12" s="321"/>
      <c r="EO12" s="321"/>
      <c r="EP12" s="321"/>
      <c r="EQ12" s="321"/>
      <c r="ER12" s="321"/>
      <c r="ES12" s="321"/>
      <c r="ET12" s="321"/>
      <c r="EU12" s="321"/>
      <c r="EV12" s="321"/>
      <c r="EW12" s="321"/>
      <c r="EX12" s="321"/>
      <c r="EY12" s="321"/>
      <c r="EZ12" s="321"/>
      <c r="FA12" s="321"/>
      <c r="FB12" s="321"/>
      <c r="FC12" s="321"/>
      <c r="FD12" s="321"/>
      <c r="FE12" s="321"/>
      <c r="FF12" s="321"/>
      <c r="FG12" s="321"/>
      <c r="FH12" s="321"/>
      <c r="FI12" s="321"/>
      <c r="FJ12" s="321"/>
      <c r="FK12" s="321"/>
      <c r="FL12" s="321"/>
      <c r="FM12" s="321"/>
      <c r="FN12" s="321"/>
      <c r="FO12" s="321"/>
      <c r="FP12" s="321"/>
      <c r="FQ12" s="321"/>
      <c r="FR12" s="321"/>
      <c r="FS12" s="321"/>
      <c r="FT12" s="321"/>
      <c r="FU12" s="321"/>
      <c r="FV12" s="321"/>
      <c r="FW12" s="321"/>
      <c r="FX12" s="321"/>
      <c r="FY12" s="321"/>
      <c r="FZ12" s="321"/>
      <c r="GA12" s="321"/>
      <c r="GB12" s="321"/>
      <c r="GC12" s="321"/>
      <c r="GD12" s="321"/>
      <c r="GE12" s="321"/>
      <c r="GF12" s="321"/>
      <c r="GG12" s="321"/>
      <c r="GH12" s="321"/>
      <c r="GI12" s="321"/>
      <c r="GJ12" s="321"/>
      <c r="GK12" s="321"/>
      <c r="GL12" s="321"/>
      <c r="GM12" s="321"/>
      <c r="GN12" s="321"/>
      <c r="GO12" s="321"/>
      <c r="GP12" s="321"/>
      <c r="GQ12" s="321"/>
      <c r="GR12" s="321"/>
      <c r="GS12" s="321"/>
      <c r="GT12" s="321"/>
      <c r="GU12" s="321"/>
      <c r="GV12" s="321"/>
      <c r="GW12" s="321"/>
      <c r="GX12" s="321"/>
      <c r="GY12" s="321"/>
      <c r="GZ12" s="321"/>
      <c r="HA12" s="321"/>
      <c r="HB12" s="321"/>
      <c r="HC12" s="321"/>
      <c r="HD12" s="321"/>
      <c r="HE12" s="321"/>
      <c r="HF12" s="321"/>
      <c r="HG12" s="321"/>
      <c r="HH12" s="321"/>
      <c r="HI12" s="321"/>
      <c r="HJ12" s="321"/>
      <c r="HK12" s="321"/>
      <c r="HL12" s="321"/>
      <c r="HM12" s="321"/>
      <c r="HN12" s="321"/>
      <c r="HO12" s="321"/>
      <c r="HP12" s="321"/>
      <c r="HQ12" s="321"/>
      <c r="HR12" s="321"/>
      <c r="HS12" s="321"/>
      <c r="HT12" s="321"/>
      <c r="HU12" s="321"/>
      <c r="HV12" s="321"/>
      <c r="HW12" s="321"/>
      <c r="HX12" s="321"/>
      <c r="HY12" s="321"/>
      <c r="HZ12" s="321"/>
      <c r="IA12" s="321"/>
      <c r="IB12" s="321"/>
      <c r="IC12" s="321"/>
      <c r="ID12" s="321"/>
      <c r="IE12" s="321"/>
      <c r="IF12" s="321"/>
      <c r="IG12" s="321"/>
      <c r="IH12" s="321"/>
      <c r="II12" s="321"/>
      <c r="IJ12" s="321"/>
      <c r="IK12" s="321"/>
      <c r="IL12" s="321"/>
      <c r="IM12" s="321"/>
      <c r="IN12" s="321"/>
      <c r="IO12" s="321"/>
      <c r="IP12" s="321"/>
      <c r="IQ12" s="321"/>
      <c r="IR12" s="321"/>
      <c r="IS12" s="321"/>
      <c r="IT12" s="321"/>
      <c r="IU12" s="321"/>
      <c r="IV12" s="321"/>
    </row>
    <row r="13" spans="1:256" ht="60" customHeight="1">
      <c r="A13" s="816"/>
      <c r="B13" s="817">
        <v>5</v>
      </c>
      <c r="C13" s="531" t="str">
        <f>UPPER(IF($A13="","",VLOOKUP($A13,#REF!,2)))</f>
        <v/>
      </c>
      <c r="D13" s="808" t="str">
        <f>UPPER(IF($A13="","",VLOOKUP($A13,#REF!,3)))</f>
        <v/>
      </c>
      <c r="E13" s="808" t="str">
        <f>PROPER(IF($A13="","",VLOOKUP($A13,#REF!,4)))</f>
        <v/>
      </c>
      <c r="F13" s="531" t="str">
        <f>UPPER(IF($A13="","",VLOOKUP($A13,#REF!,5)))</f>
        <v/>
      </c>
      <c r="G13" s="535"/>
      <c r="H13" s="535"/>
      <c r="I13" s="535"/>
      <c r="J13" s="535"/>
      <c r="K13" s="534"/>
      <c r="L13" s="536"/>
      <c r="M13" s="536"/>
      <c r="N13" s="1770"/>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1"/>
      <c r="BS13" s="321"/>
      <c r="BT13" s="321"/>
      <c r="BU13" s="321"/>
      <c r="BV13" s="321"/>
      <c r="BW13" s="321"/>
      <c r="BX13" s="321"/>
      <c r="BY13" s="321"/>
      <c r="BZ13" s="321"/>
      <c r="CA13" s="321"/>
      <c r="CB13" s="321"/>
      <c r="CC13" s="321"/>
      <c r="CD13" s="321"/>
      <c r="CE13" s="321"/>
      <c r="CF13" s="321"/>
      <c r="CG13" s="321"/>
      <c r="CH13" s="321"/>
      <c r="CI13" s="321"/>
      <c r="CJ13" s="321"/>
      <c r="CK13" s="321"/>
      <c r="CL13" s="321"/>
      <c r="CM13" s="321"/>
      <c r="CN13" s="321"/>
      <c r="CO13" s="321"/>
      <c r="CP13" s="321"/>
      <c r="CQ13" s="321"/>
      <c r="CR13" s="321"/>
      <c r="CS13" s="321"/>
      <c r="CT13" s="321"/>
      <c r="CU13" s="321"/>
      <c r="CV13" s="321"/>
      <c r="CW13" s="321"/>
      <c r="CX13" s="321"/>
      <c r="CY13" s="321"/>
      <c r="CZ13" s="321"/>
      <c r="DA13" s="321"/>
      <c r="DB13" s="321"/>
      <c r="DC13" s="321"/>
      <c r="DD13" s="321"/>
      <c r="DE13" s="321"/>
      <c r="DF13" s="321"/>
      <c r="DG13" s="321"/>
      <c r="DH13" s="321"/>
      <c r="DI13" s="321"/>
      <c r="DJ13" s="321"/>
      <c r="DK13" s="321"/>
      <c r="DL13" s="321"/>
      <c r="DM13" s="321"/>
      <c r="DN13" s="321"/>
      <c r="DO13" s="321"/>
      <c r="DP13" s="321"/>
      <c r="DQ13" s="321"/>
      <c r="DR13" s="321"/>
      <c r="DS13" s="321"/>
      <c r="DT13" s="321"/>
      <c r="DU13" s="321"/>
      <c r="DV13" s="321"/>
      <c r="DW13" s="321"/>
      <c r="DX13" s="321"/>
      <c r="DY13" s="321"/>
      <c r="DZ13" s="321"/>
      <c r="EA13" s="321"/>
      <c r="EB13" s="321"/>
      <c r="EC13" s="321"/>
      <c r="ED13" s="321"/>
      <c r="EE13" s="321"/>
      <c r="EF13" s="321"/>
      <c r="EG13" s="321"/>
      <c r="EH13" s="321"/>
      <c r="EI13" s="321"/>
      <c r="EJ13" s="321"/>
      <c r="EK13" s="321"/>
      <c r="EL13" s="321"/>
      <c r="EM13" s="321"/>
      <c r="EN13" s="321"/>
      <c r="EO13" s="321"/>
      <c r="EP13" s="321"/>
      <c r="EQ13" s="321"/>
      <c r="ER13" s="321"/>
      <c r="ES13" s="321"/>
      <c r="ET13" s="321"/>
      <c r="EU13" s="321"/>
      <c r="EV13" s="321"/>
      <c r="EW13" s="321"/>
      <c r="EX13" s="321"/>
      <c r="EY13" s="321"/>
      <c r="EZ13" s="321"/>
      <c r="FA13" s="321"/>
      <c r="FB13" s="321"/>
      <c r="FC13" s="321"/>
      <c r="FD13" s="321"/>
      <c r="FE13" s="321"/>
      <c r="FF13" s="321"/>
      <c r="FG13" s="321"/>
      <c r="FH13" s="321"/>
      <c r="FI13" s="321"/>
      <c r="FJ13" s="321"/>
      <c r="FK13" s="321"/>
      <c r="FL13" s="321"/>
      <c r="FM13" s="321"/>
      <c r="FN13" s="321"/>
      <c r="FO13" s="321"/>
      <c r="FP13" s="321"/>
      <c r="FQ13" s="321"/>
      <c r="FR13" s="321"/>
      <c r="FS13" s="321"/>
      <c r="FT13" s="321"/>
      <c r="FU13" s="321"/>
      <c r="FV13" s="321"/>
      <c r="FW13" s="321"/>
      <c r="FX13" s="321"/>
      <c r="FY13" s="321"/>
      <c r="FZ13" s="321"/>
      <c r="GA13" s="321"/>
      <c r="GB13" s="321"/>
      <c r="GC13" s="321"/>
      <c r="GD13" s="321"/>
      <c r="GE13" s="321"/>
      <c r="GF13" s="321"/>
      <c r="GG13" s="321"/>
      <c r="GH13" s="321"/>
      <c r="GI13" s="321"/>
      <c r="GJ13" s="321"/>
      <c r="GK13" s="321"/>
      <c r="GL13" s="321"/>
      <c r="GM13" s="321"/>
      <c r="GN13" s="321"/>
      <c r="GO13" s="321"/>
      <c r="GP13" s="321"/>
      <c r="GQ13" s="321"/>
      <c r="GR13" s="321"/>
      <c r="GS13" s="321"/>
      <c r="GT13" s="321"/>
      <c r="GU13" s="321"/>
      <c r="GV13" s="321"/>
      <c r="GW13" s="321"/>
      <c r="GX13" s="321"/>
      <c r="GY13" s="321"/>
      <c r="GZ13" s="321"/>
      <c r="HA13" s="321"/>
      <c r="HB13" s="321"/>
      <c r="HC13" s="321"/>
      <c r="HD13" s="321"/>
      <c r="HE13" s="321"/>
      <c r="HF13" s="321"/>
      <c r="HG13" s="321"/>
      <c r="HH13" s="321"/>
      <c r="HI13" s="321"/>
      <c r="HJ13" s="321"/>
      <c r="HK13" s="321"/>
      <c r="HL13" s="321"/>
      <c r="HM13" s="321"/>
      <c r="HN13" s="321"/>
      <c r="HO13" s="321"/>
      <c r="HP13" s="321"/>
      <c r="HQ13" s="321"/>
      <c r="HR13" s="321"/>
      <c r="HS13" s="321"/>
      <c r="HT13" s="321"/>
      <c r="HU13" s="321"/>
      <c r="HV13" s="321"/>
      <c r="HW13" s="321"/>
      <c r="HX13" s="321"/>
      <c r="HY13" s="321"/>
      <c r="HZ13" s="321"/>
      <c r="IA13" s="321"/>
      <c r="IB13" s="321"/>
      <c r="IC13" s="321"/>
      <c r="ID13" s="321"/>
      <c r="IE13" s="321"/>
      <c r="IF13" s="321"/>
      <c r="IG13" s="321"/>
      <c r="IH13" s="321"/>
      <c r="II13" s="321"/>
      <c r="IJ13" s="321"/>
      <c r="IK13" s="321"/>
      <c r="IL13" s="321"/>
      <c r="IM13" s="321"/>
      <c r="IN13" s="321"/>
      <c r="IO13" s="321"/>
      <c r="IP13" s="321"/>
      <c r="IQ13" s="321"/>
      <c r="IR13" s="321"/>
      <c r="IS13" s="321"/>
      <c r="IT13" s="321"/>
      <c r="IU13" s="321"/>
      <c r="IV13" s="321"/>
    </row>
    <row r="14" spans="1:256" ht="80.099999999999994" customHeight="1">
      <c r="A14" s="804"/>
      <c r="B14" s="804"/>
      <c r="C14" s="323"/>
      <c r="D14" s="806"/>
      <c r="E14" s="814"/>
      <c r="F14" s="523"/>
      <c r="G14" s="1778"/>
      <c r="H14" s="1778"/>
      <c r="I14" s="1778"/>
      <c r="J14" s="1778"/>
      <c r="K14" s="1778"/>
      <c r="L14" s="1778"/>
      <c r="M14" s="1778"/>
      <c r="N14" s="1770"/>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1"/>
      <c r="BP14" s="321"/>
      <c r="BQ14" s="321"/>
      <c r="BR14" s="321"/>
      <c r="BS14" s="321"/>
      <c r="BT14" s="321"/>
      <c r="BU14" s="321"/>
      <c r="BV14" s="321"/>
      <c r="BW14" s="321"/>
      <c r="BX14" s="321"/>
      <c r="BY14" s="321"/>
      <c r="BZ14" s="321"/>
      <c r="CA14" s="321"/>
      <c r="CB14" s="321"/>
      <c r="CC14" s="321"/>
      <c r="CD14" s="321"/>
      <c r="CE14" s="321"/>
      <c r="CF14" s="321"/>
      <c r="CG14" s="321"/>
      <c r="CH14" s="321"/>
      <c r="CI14" s="321"/>
      <c r="CJ14" s="321"/>
      <c r="CK14" s="321"/>
      <c r="CL14" s="321"/>
      <c r="CM14" s="321"/>
      <c r="CN14" s="321"/>
      <c r="CO14" s="321"/>
      <c r="CP14" s="321"/>
      <c r="CQ14" s="321"/>
      <c r="CR14" s="321"/>
      <c r="CS14" s="321"/>
      <c r="CT14" s="321"/>
      <c r="CU14" s="321"/>
      <c r="CV14" s="321"/>
      <c r="CW14" s="321"/>
      <c r="CX14" s="321"/>
      <c r="CY14" s="321"/>
      <c r="CZ14" s="321"/>
      <c r="DA14" s="321"/>
      <c r="DB14" s="321"/>
      <c r="DC14" s="321"/>
      <c r="DD14" s="321"/>
      <c r="DE14" s="321"/>
      <c r="DF14" s="321"/>
      <c r="DG14" s="321"/>
      <c r="DH14" s="321"/>
      <c r="DI14" s="321"/>
      <c r="DJ14" s="321"/>
      <c r="DK14" s="321"/>
      <c r="DL14" s="321"/>
      <c r="DM14" s="321"/>
      <c r="DN14" s="321"/>
      <c r="DO14" s="321"/>
      <c r="DP14" s="321"/>
      <c r="DQ14" s="321"/>
      <c r="DR14" s="321"/>
      <c r="DS14" s="321"/>
      <c r="DT14" s="321"/>
      <c r="DU14" s="321"/>
      <c r="DV14" s="321"/>
      <c r="DW14" s="321"/>
      <c r="DX14" s="321"/>
      <c r="DY14" s="321"/>
      <c r="DZ14" s="321"/>
      <c r="EA14" s="321"/>
      <c r="EB14" s="321"/>
      <c r="EC14" s="321"/>
      <c r="ED14" s="321"/>
      <c r="EE14" s="321"/>
      <c r="EF14" s="321"/>
      <c r="EG14" s="321"/>
      <c r="EH14" s="321"/>
      <c r="EI14" s="321"/>
      <c r="EJ14" s="321"/>
      <c r="EK14" s="321"/>
      <c r="EL14" s="321"/>
      <c r="EM14" s="321"/>
      <c r="EN14" s="321"/>
      <c r="EO14" s="321"/>
      <c r="EP14" s="321"/>
      <c r="EQ14" s="321"/>
      <c r="ER14" s="321"/>
      <c r="ES14" s="321"/>
      <c r="ET14" s="321"/>
      <c r="EU14" s="321"/>
      <c r="EV14" s="321"/>
      <c r="EW14" s="321"/>
      <c r="EX14" s="321"/>
      <c r="EY14" s="321"/>
      <c r="EZ14" s="321"/>
      <c r="FA14" s="321"/>
      <c r="FB14" s="321"/>
      <c r="FC14" s="321"/>
      <c r="FD14" s="321"/>
      <c r="FE14" s="321"/>
      <c r="FF14" s="321"/>
      <c r="FG14" s="321"/>
      <c r="FH14" s="321"/>
      <c r="FI14" s="321"/>
      <c r="FJ14" s="321"/>
      <c r="FK14" s="321"/>
      <c r="FL14" s="321"/>
      <c r="FM14" s="321"/>
      <c r="FN14" s="321"/>
      <c r="FO14" s="321"/>
      <c r="FP14" s="321"/>
      <c r="FQ14" s="321"/>
      <c r="FR14" s="321"/>
      <c r="FS14" s="321"/>
      <c r="FT14" s="321"/>
      <c r="FU14" s="321"/>
      <c r="FV14" s="321"/>
      <c r="FW14" s="321"/>
      <c r="FX14" s="321"/>
      <c r="FY14" s="321"/>
      <c r="FZ14" s="321"/>
      <c r="GA14" s="321"/>
      <c r="GB14" s="321"/>
      <c r="GC14" s="321"/>
      <c r="GD14" s="321"/>
      <c r="GE14" s="321"/>
      <c r="GF14" s="321"/>
      <c r="GG14" s="321"/>
      <c r="GH14" s="321"/>
      <c r="GI14" s="321"/>
      <c r="GJ14" s="321"/>
      <c r="GK14" s="321"/>
      <c r="GL14" s="321"/>
      <c r="GM14" s="321"/>
      <c r="GN14" s="321"/>
      <c r="GO14" s="321"/>
      <c r="GP14" s="321"/>
      <c r="GQ14" s="321"/>
      <c r="GR14" s="321"/>
      <c r="GS14" s="321"/>
      <c r="GT14" s="321"/>
      <c r="GU14" s="321"/>
      <c r="GV14" s="321"/>
      <c r="GW14" s="321"/>
      <c r="GX14" s="321"/>
      <c r="GY14" s="321"/>
      <c r="GZ14" s="321"/>
      <c r="HA14" s="321"/>
      <c r="HB14" s="321"/>
      <c r="HC14" s="321"/>
      <c r="HD14" s="321"/>
      <c r="HE14" s="321"/>
      <c r="HF14" s="321"/>
      <c r="HG14" s="321"/>
      <c r="HH14" s="321"/>
      <c r="HI14" s="321"/>
      <c r="HJ14" s="321"/>
      <c r="HK14" s="321"/>
      <c r="HL14" s="321"/>
      <c r="HM14" s="321"/>
      <c r="HN14" s="321"/>
      <c r="HO14" s="321"/>
      <c r="HP14" s="321"/>
      <c r="HQ14" s="321"/>
      <c r="HR14" s="321"/>
      <c r="HS14" s="321"/>
      <c r="HT14" s="321"/>
      <c r="HU14" s="321"/>
      <c r="HV14" s="321"/>
      <c r="HW14" s="321"/>
      <c r="HX14" s="321"/>
      <c r="HY14" s="321"/>
      <c r="HZ14" s="321"/>
      <c r="IA14" s="321"/>
      <c r="IB14" s="321"/>
      <c r="IC14" s="321"/>
      <c r="ID14" s="321"/>
      <c r="IE14" s="321"/>
      <c r="IF14" s="321"/>
      <c r="IG14" s="321"/>
      <c r="IH14" s="321"/>
      <c r="II14" s="321"/>
      <c r="IJ14" s="321"/>
      <c r="IK14" s="321"/>
      <c r="IL14" s="321"/>
      <c r="IM14" s="321"/>
      <c r="IN14" s="321"/>
      <c r="IO14" s="321"/>
      <c r="IP14" s="321"/>
      <c r="IQ14" s="321"/>
      <c r="IR14" s="321"/>
      <c r="IS14" s="321"/>
      <c r="IT14" s="321"/>
      <c r="IU14" s="321"/>
      <c r="IV14" s="321"/>
    </row>
    <row r="15" spans="1:256" ht="39.75" customHeight="1">
      <c r="A15" s="804"/>
      <c r="B15" s="804"/>
      <c r="C15" s="323" t="s">
        <v>495</v>
      </c>
      <c r="D15" s="537" t="s">
        <v>555</v>
      </c>
      <c r="E15" s="809"/>
      <c r="F15" s="1772" t="s">
        <v>76</v>
      </c>
      <c r="G15" s="1771" t="s">
        <v>3</v>
      </c>
      <c r="H15" s="1771" t="s">
        <v>4</v>
      </c>
      <c r="I15" s="1771" t="s">
        <v>5</v>
      </c>
      <c r="J15" s="1771" t="s">
        <v>6</v>
      </c>
      <c r="K15" s="1771">
        <v>5</v>
      </c>
      <c r="L15" s="1768" t="s">
        <v>184</v>
      </c>
      <c r="M15" s="1768" t="s">
        <v>185</v>
      </c>
      <c r="N15" s="1770"/>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321"/>
      <c r="CR15" s="321"/>
      <c r="CS15" s="321"/>
      <c r="CT15" s="321"/>
      <c r="CU15" s="321"/>
      <c r="CV15" s="321"/>
      <c r="CW15" s="321"/>
      <c r="CX15" s="321"/>
      <c r="CY15" s="321"/>
      <c r="CZ15" s="321"/>
      <c r="DA15" s="321"/>
      <c r="DB15" s="321"/>
      <c r="DC15" s="321"/>
      <c r="DD15" s="321"/>
      <c r="DE15" s="321"/>
      <c r="DF15" s="321"/>
      <c r="DG15" s="321"/>
      <c r="DH15" s="321"/>
      <c r="DI15" s="321"/>
      <c r="DJ15" s="321"/>
      <c r="DK15" s="321"/>
      <c r="DL15" s="321"/>
      <c r="DM15" s="321"/>
      <c r="DN15" s="321"/>
      <c r="DO15" s="321"/>
      <c r="DP15" s="321"/>
      <c r="DQ15" s="321"/>
      <c r="DR15" s="321"/>
      <c r="DS15" s="321"/>
      <c r="DT15" s="321"/>
      <c r="DU15" s="321"/>
      <c r="DV15" s="321"/>
      <c r="DW15" s="321"/>
      <c r="DX15" s="321"/>
      <c r="DY15" s="321"/>
      <c r="DZ15" s="321"/>
      <c r="EA15" s="321"/>
      <c r="EB15" s="321"/>
      <c r="EC15" s="321"/>
      <c r="ED15" s="321"/>
      <c r="EE15" s="321"/>
      <c r="EF15" s="321"/>
      <c r="EG15" s="321"/>
      <c r="EH15" s="321"/>
      <c r="EI15" s="321"/>
      <c r="EJ15" s="321"/>
      <c r="EK15" s="321"/>
      <c r="EL15" s="321"/>
      <c r="EM15" s="321"/>
      <c r="EN15" s="321"/>
      <c r="EO15" s="321"/>
      <c r="EP15" s="321"/>
      <c r="EQ15" s="321"/>
      <c r="ER15" s="321"/>
      <c r="ES15" s="321"/>
      <c r="ET15" s="321"/>
      <c r="EU15" s="321"/>
      <c r="EV15" s="321"/>
      <c r="EW15" s="321"/>
      <c r="EX15" s="321"/>
      <c r="EY15" s="321"/>
      <c r="EZ15" s="321"/>
      <c r="FA15" s="321"/>
      <c r="FB15" s="321"/>
      <c r="FC15" s="321"/>
      <c r="FD15" s="321"/>
      <c r="FE15" s="321"/>
      <c r="FF15" s="321"/>
      <c r="FG15" s="321"/>
      <c r="FH15" s="321"/>
      <c r="FI15" s="321"/>
      <c r="FJ15" s="321"/>
      <c r="FK15" s="321"/>
      <c r="FL15" s="321"/>
      <c r="FM15" s="321"/>
      <c r="FN15" s="321"/>
      <c r="FO15" s="321"/>
      <c r="FP15" s="321"/>
      <c r="FQ15" s="321"/>
      <c r="FR15" s="321"/>
      <c r="FS15" s="321"/>
      <c r="FT15" s="321"/>
      <c r="FU15" s="321"/>
      <c r="FV15" s="321"/>
      <c r="FW15" s="321"/>
      <c r="FX15" s="321"/>
      <c r="FY15" s="321"/>
      <c r="FZ15" s="321"/>
      <c r="GA15" s="321"/>
      <c r="GB15" s="321"/>
      <c r="GC15" s="321"/>
      <c r="GD15" s="321"/>
      <c r="GE15" s="321"/>
      <c r="GF15" s="321"/>
      <c r="GG15" s="321"/>
      <c r="GH15" s="321"/>
      <c r="GI15" s="321"/>
      <c r="GJ15" s="321"/>
      <c r="GK15" s="321"/>
      <c r="GL15" s="321"/>
      <c r="GM15" s="321"/>
      <c r="GN15" s="321"/>
      <c r="GO15" s="321"/>
      <c r="GP15" s="321"/>
      <c r="GQ15" s="321"/>
      <c r="GR15" s="321"/>
      <c r="GS15" s="321"/>
      <c r="GT15" s="321"/>
      <c r="GU15" s="321"/>
      <c r="GV15" s="321"/>
      <c r="GW15" s="321"/>
      <c r="GX15" s="321"/>
      <c r="GY15" s="321"/>
      <c r="GZ15" s="321"/>
      <c r="HA15" s="321"/>
      <c r="HB15" s="321"/>
      <c r="HC15" s="321"/>
      <c r="HD15" s="321"/>
      <c r="HE15" s="321"/>
      <c r="HF15" s="321"/>
      <c r="HG15" s="321"/>
      <c r="HH15" s="321"/>
      <c r="HI15" s="321"/>
      <c r="HJ15" s="321"/>
      <c r="HK15" s="321"/>
      <c r="HL15" s="321"/>
      <c r="HM15" s="321"/>
      <c r="HN15" s="321"/>
      <c r="HO15" s="321"/>
      <c r="HP15" s="321"/>
      <c r="HQ15" s="321"/>
      <c r="HR15" s="321"/>
      <c r="HS15" s="321"/>
      <c r="HT15" s="321"/>
      <c r="HU15" s="321"/>
      <c r="HV15" s="321"/>
      <c r="HW15" s="321"/>
      <c r="HX15" s="321"/>
      <c r="HY15" s="321"/>
      <c r="HZ15" s="321"/>
      <c r="IA15" s="321"/>
      <c r="IB15" s="321"/>
      <c r="IC15" s="321"/>
      <c r="ID15" s="321"/>
      <c r="IE15" s="321"/>
      <c r="IF15" s="321"/>
      <c r="IG15" s="321"/>
      <c r="IH15" s="321"/>
      <c r="II15" s="321"/>
      <c r="IJ15" s="321"/>
      <c r="IK15" s="321"/>
      <c r="IL15" s="321"/>
      <c r="IM15" s="321"/>
      <c r="IN15" s="321"/>
      <c r="IO15" s="321"/>
      <c r="IP15" s="321"/>
      <c r="IQ15" s="321"/>
      <c r="IR15" s="321"/>
      <c r="IS15" s="321"/>
      <c r="IT15" s="321"/>
      <c r="IU15" s="321"/>
      <c r="IV15" s="321"/>
    </row>
    <row r="16" spans="1:256" ht="39.75" customHeight="1">
      <c r="A16" s="804"/>
      <c r="B16" s="804"/>
      <c r="C16" s="326" t="s">
        <v>126</v>
      </c>
      <c r="D16" s="809" t="s">
        <v>71</v>
      </c>
      <c r="E16" s="807" t="s">
        <v>72</v>
      </c>
      <c r="F16" s="1772"/>
      <c r="G16" s="1772"/>
      <c r="H16" s="1772"/>
      <c r="I16" s="1772"/>
      <c r="J16" s="1772"/>
      <c r="K16" s="1772"/>
      <c r="L16" s="1769"/>
      <c r="M16" s="1769"/>
      <c r="N16" s="1770"/>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1"/>
      <c r="AQ16" s="321"/>
      <c r="AR16" s="321"/>
      <c r="AS16" s="321"/>
      <c r="AT16" s="321"/>
      <c r="AU16" s="321"/>
      <c r="AV16" s="321"/>
      <c r="AW16" s="321"/>
      <c r="AX16" s="321"/>
      <c r="AY16" s="321"/>
      <c r="AZ16" s="321"/>
      <c r="BA16" s="321"/>
      <c r="BB16" s="321"/>
      <c r="BC16" s="321"/>
      <c r="BD16" s="321"/>
      <c r="BE16" s="321"/>
      <c r="BF16" s="321"/>
      <c r="BG16" s="321"/>
      <c r="BH16" s="321"/>
      <c r="BI16" s="321"/>
      <c r="BJ16" s="321"/>
      <c r="BK16" s="321"/>
      <c r="BL16" s="321"/>
      <c r="BM16" s="321"/>
      <c r="BN16" s="321"/>
      <c r="BO16" s="321"/>
      <c r="BP16" s="321"/>
      <c r="BQ16" s="321"/>
      <c r="BR16" s="321"/>
      <c r="BS16" s="321"/>
      <c r="BT16" s="321"/>
      <c r="BU16" s="321"/>
      <c r="BV16" s="321"/>
      <c r="BW16" s="321"/>
      <c r="BX16" s="321"/>
      <c r="BY16" s="321"/>
      <c r="BZ16" s="321"/>
      <c r="CA16" s="321"/>
      <c r="CB16" s="321"/>
      <c r="CC16" s="321"/>
      <c r="CD16" s="321"/>
      <c r="CE16" s="321"/>
      <c r="CF16" s="321"/>
      <c r="CG16" s="321"/>
      <c r="CH16" s="321"/>
      <c r="CI16" s="321"/>
      <c r="CJ16" s="321"/>
      <c r="CK16" s="321"/>
      <c r="CL16" s="321"/>
      <c r="CM16" s="321"/>
      <c r="CN16" s="321"/>
      <c r="CO16" s="321"/>
      <c r="CP16" s="321"/>
      <c r="CQ16" s="321"/>
      <c r="CR16" s="321"/>
      <c r="CS16" s="321"/>
      <c r="CT16" s="321"/>
      <c r="CU16" s="321"/>
      <c r="CV16" s="321"/>
      <c r="CW16" s="321"/>
      <c r="CX16" s="321"/>
      <c r="CY16" s="321"/>
      <c r="CZ16" s="321"/>
      <c r="DA16" s="321"/>
      <c r="DB16" s="321"/>
      <c r="DC16" s="321"/>
      <c r="DD16" s="321"/>
      <c r="DE16" s="321"/>
      <c r="DF16" s="321"/>
      <c r="DG16" s="321"/>
      <c r="DH16" s="321"/>
      <c r="DI16" s="321"/>
      <c r="DJ16" s="321"/>
      <c r="DK16" s="321"/>
      <c r="DL16" s="321"/>
      <c r="DM16" s="321"/>
      <c r="DN16" s="321"/>
      <c r="DO16" s="321"/>
      <c r="DP16" s="321"/>
      <c r="DQ16" s="321"/>
      <c r="DR16" s="321"/>
      <c r="DS16" s="321"/>
      <c r="DT16" s="321"/>
      <c r="DU16" s="321"/>
      <c r="DV16" s="321"/>
      <c r="DW16" s="321"/>
      <c r="DX16" s="321"/>
      <c r="DY16" s="321"/>
      <c r="DZ16" s="321"/>
      <c r="EA16" s="321"/>
      <c r="EB16" s="321"/>
      <c r="EC16" s="321"/>
      <c r="ED16" s="321"/>
      <c r="EE16" s="321"/>
      <c r="EF16" s="321"/>
      <c r="EG16" s="321"/>
      <c r="EH16" s="321"/>
      <c r="EI16" s="321"/>
      <c r="EJ16" s="321"/>
      <c r="EK16" s="321"/>
      <c r="EL16" s="321"/>
      <c r="EM16" s="321"/>
      <c r="EN16" s="321"/>
      <c r="EO16" s="321"/>
      <c r="EP16" s="321"/>
      <c r="EQ16" s="321"/>
      <c r="ER16" s="321"/>
      <c r="ES16" s="321"/>
      <c r="ET16" s="321"/>
      <c r="EU16" s="321"/>
      <c r="EV16" s="321"/>
      <c r="EW16" s="321"/>
      <c r="EX16" s="321"/>
      <c r="EY16" s="321"/>
      <c r="EZ16" s="321"/>
      <c r="FA16" s="321"/>
      <c r="FB16" s="321"/>
      <c r="FC16" s="321"/>
      <c r="FD16" s="321"/>
      <c r="FE16" s="321"/>
      <c r="FF16" s="321"/>
      <c r="FG16" s="321"/>
      <c r="FH16" s="321"/>
      <c r="FI16" s="321"/>
      <c r="FJ16" s="321"/>
      <c r="FK16" s="321"/>
      <c r="FL16" s="321"/>
      <c r="FM16" s="321"/>
      <c r="FN16" s="321"/>
      <c r="FO16" s="321"/>
      <c r="FP16" s="321"/>
      <c r="FQ16" s="321"/>
      <c r="FR16" s="321"/>
      <c r="FS16" s="321"/>
      <c r="FT16" s="321"/>
      <c r="FU16" s="321"/>
      <c r="FV16" s="321"/>
      <c r="FW16" s="321"/>
      <c r="FX16" s="321"/>
      <c r="FY16" s="321"/>
      <c r="FZ16" s="321"/>
      <c r="GA16" s="321"/>
      <c r="GB16" s="321"/>
      <c r="GC16" s="321"/>
      <c r="GD16" s="321"/>
      <c r="GE16" s="321"/>
      <c r="GF16" s="321"/>
      <c r="GG16" s="321"/>
      <c r="GH16" s="321"/>
      <c r="GI16" s="321"/>
      <c r="GJ16" s="321"/>
      <c r="GK16" s="321"/>
      <c r="GL16" s="321"/>
      <c r="GM16" s="321"/>
      <c r="GN16" s="321"/>
      <c r="GO16" s="321"/>
      <c r="GP16" s="321"/>
      <c r="GQ16" s="321"/>
      <c r="GR16" s="321"/>
      <c r="GS16" s="321"/>
      <c r="GT16" s="321"/>
      <c r="GU16" s="321"/>
      <c r="GV16" s="321"/>
      <c r="GW16" s="321"/>
      <c r="GX16" s="321"/>
      <c r="GY16" s="321"/>
      <c r="GZ16" s="321"/>
      <c r="HA16" s="321"/>
      <c r="HB16" s="321"/>
      <c r="HC16" s="321"/>
      <c r="HD16" s="321"/>
      <c r="HE16" s="321"/>
      <c r="HF16" s="321"/>
      <c r="HG16" s="321"/>
      <c r="HH16" s="321"/>
      <c r="HI16" s="321"/>
      <c r="HJ16" s="321"/>
      <c r="HK16" s="321"/>
      <c r="HL16" s="321"/>
      <c r="HM16" s="321"/>
      <c r="HN16" s="321"/>
      <c r="HO16" s="321"/>
      <c r="HP16" s="321"/>
      <c r="HQ16" s="321"/>
      <c r="HR16" s="321"/>
      <c r="HS16" s="321"/>
      <c r="HT16" s="321"/>
      <c r="HU16" s="321"/>
      <c r="HV16" s="321"/>
      <c r="HW16" s="321"/>
      <c r="HX16" s="321"/>
      <c r="HY16" s="321"/>
      <c r="HZ16" s="321"/>
      <c r="IA16" s="321"/>
      <c r="IB16" s="321"/>
      <c r="IC16" s="321"/>
      <c r="ID16" s="321"/>
      <c r="IE16" s="321"/>
      <c r="IF16" s="321"/>
      <c r="IG16" s="321"/>
      <c r="IH16" s="321"/>
      <c r="II16" s="321"/>
      <c r="IJ16" s="321"/>
      <c r="IK16" s="321"/>
      <c r="IL16" s="321"/>
      <c r="IM16" s="321"/>
      <c r="IN16" s="321"/>
      <c r="IO16" s="321"/>
      <c r="IP16" s="321"/>
      <c r="IQ16" s="321"/>
      <c r="IR16" s="321"/>
      <c r="IS16" s="321"/>
      <c r="IT16" s="321"/>
      <c r="IU16" s="321"/>
      <c r="IV16" s="321"/>
    </row>
    <row r="17" spans="1:256" ht="60" customHeight="1">
      <c r="A17" s="816"/>
      <c r="B17" s="817">
        <v>1</v>
      </c>
      <c r="C17" s="531" t="str">
        <f>UPPER(IF($A17="","",VLOOKUP($A17,#REF!,2)))</f>
        <v/>
      </c>
      <c r="D17" s="808" t="s">
        <v>541</v>
      </c>
      <c r="E17" s="808" t="s">
        <v>542</v>
      </c>
      <c r="F17" s="531" t="str">
        <f>UPPER(IF($A17="","",VLOOKUP($A17,#REF!,5)))</f>
        <v/>
      </c>
      <c r="G17" s="534"/>
      <c r="H17" s="535"/>
      <c r="I17" s="535"/>
      <c r="J17" s="535"/>
      <c r="K17" s="535"/>
      <c r="L17" s="536"/>
      <c r="M17" s="536"/>
      <c r="N17" s="1770"/>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c r="BQ17" s="321"/>
      <c r="BR17" s="321"/>
      <c r="BS17" s="321"/>
      <c r="BT17" s="321"/>
      <c r="BU17" s="321"/>
      <c r="BV17" s="321"/>
      <c r="BW17" s="321"/>
      <c r="BX17" s="321"/>
      <c r="BY17" s="321"/>
      <c r="BZ17" s="321"/>
      <c r="CA17" s="321"/>
      <c r="CB17" s="321"/>
      <c r="CC17" s="321"/>
      <c r="CD17" s="321"/>
      <c r="CE17" s="321"/>
      <c r="CF17" s="321"/>
      <c r="CG17" s="321"/>
      <c r="CH17" s="321"/>
      <c r="CI17" s="321"/>
      <c r="CJ17" s="321"/>
      <c r="CK17" s="321"/>
      <c r="CL17" s="321"/>
      <c r="CM17" s="321"/>
      <c r="CN17" s="321"/>
      <c r="CO17" s="321"/>
      <c r="CP17" s="321"/>
      <c r="CQ17" s="321"/>
      <c r="CR17" s="321"/>
      <c r="CS17" s="321"/>
      <c r="CT17" s="321"/>
      <c r="CU17" s="321"/>
      <c r="CV17" s="321"/>
      <c r="CW17" s="321"/>
      <c r="CX17" s="321"/>
      <c r="CY17" s="321"/>
      <c r="CZ17" s="321"/>
      <c r="DA17" s="321"/>
      <c r="DB17" s="321"/>
      <c r="DC17" s="321"/>
      <c r="DD17" s="321"/>
      <c r="DE17" s="321"/>
      <c r="DF17" s="321"/>
      <c r="DG17" s="321"/>
      <c r="DH17" s="321"/>
      <c r="DI17" s="321"/>
      <c r="DJ17" s="321"/>
      <c r="DK17" s="321"/>
      <c r="DL17" s="321"/>
      <c r="DM17" s="321"/>
      <c r="DN17" s="321"/>
      <c r="DO17" s="321"/>
      <c r="DP17" s="321"/>
      <c r="DQ17" s="321"/>
      <c r="DR17" s="321"/>
      <c r="DS17" s="321"/>
      <c r="DT17" s="321"/>
      <c r="DU17" s="321"/>
      <c r="DV17" s="321"/>
      <c r="DW17" s="321"/>
      <c r="DX17" s="321"/>
      <c r="DY17" s="321"/>
      <c r="DZ17" s="321"/>
      <c r="EA17" s="321"/>
      <c r="EB17" s="321"/>
      <c r="EC17" s="321"/>
      <c r="ED17" s="321"/>
      <c r="EE17" s="321"/>
      <c r="EF17" s="321"/>
      <c r="EG17" s="321"/>
      <c r="EH17" s="321"/>
      <c r="EI17" s="321"/>
      <c r="EJ17" s="321"/>
      <c r="EK17" s="321"/>
      <c r="EL17" s="321"/>
      <c r="EM17" s="321"/>
      <c r="EN17" s="321"/>
      <c r="EO17" s="321"/>
      <c r="EP17" s="321"/>
      <c r="EQ17" s="321"/>
      <c r="ER17" s="321"/>
      <c r="ES17" s="321"/>
      <c r="ET17" s="321"/>
      <c r="EU17" s="321"/>
      <c r="EV17" s="321"/>
      <c r="EW17" s="321"/>
      <c r="EX17" s="321"/>
      <c r="EY17" s="321"/>
      <c r="EZ17" s="321"/>
      <c r="FA17" s="321"/>
      <c r="FB17" s="321"/>
      <c r="FC17" s="321"/>
      <c r="FD17" s="321"/>
      <c r="FE17" s="321"/>
      <c r="FF17" s="321"/>
      <c r="FG17" s="321"/>
      <c r="FH17" s="321"/>
      <c r="FI17" s="321"/>
      <c r="FJ17" s="321"/>
      <c r="FK17" s="321"/>
      <c r="FL17" s="321"/>
      <c r="FM17" s="321"/>
      <c r="FN17" s="321"/>
      <c r="FO17" s="321"/>
      <c r="FP17" s="321"/>
      <c r="FQ17" s="321"/>
      <c r="FR17" s="321"/>
      <c r="FS17" s="321"/>
      <c r="FT17" s="321"/>
      <c r="FU17" s="321"/>
      <c r="FV17" s="321"/>
      <c r="FW17" s="321"/>
      <c r="FX17" s="321"/>
      <c r="FY17" s="321"/>
      <c r="FZ17" s="321"/>
      <c r="GA17" s="321"/>
      <c r="GB17" s="321"/>
      <c r="GC17" s="321"/>
      <c r="GD17" s="321"/>
      <c r="GE17" s="321"/>
      <c r="GF17" s="321"/>
      <c r="GG17" s="321"/>
      <c r="GH17" s="321"/>
      <c r="GI17" s="321"/>
      <c r="GJ17" s="321"/>
      <c r="GK17" s="321"/>
      <c r="GL17" s="321"/>
      <c r="GM17" s="321"/>
      <c r="GN17" s="321"/>
      <c r="GO17" s="321"/>
      <c r="GP17" s="321"/>
      <c r="GQ17" s="321"/>
      <c r="GR17" s="321"/>
      <c r="GS17" s="321"/>
      <c r="GT17" s="321"/>
      <c r="GU17" s="321"/>
      <c r="GV17" s="321"/>
      <c r="GW17" s="321"/>
      <c r="GX17" s="321"/>
      <c r="GY17" s="321"/>
      <c r="GZ17" s="321"/>
      <c r="HA17" s="321"/>
      <c r="HB17" s="321"/>
      <c r="HC17" s="321"/>
      <c r="HD17" s="321"/>
      <c r="HE17" s="321"/>
      <c r="HF17" s="321"/>
      <c r="HG17" s="321"/>
      <c r="HH17" s="321"/>
      <c r="HI17" s="321"/>
      <c r="HJ17" s="321"/>
      <c r="HK17" s="321"/>
      <c r="HL17" s="321"/>
      <c r="HM17" s="321"/>
      <c r="HN17" s="321"/>
      <c r="HO17" s="321"/>
      <c r="HP17" s="321"/>
      <c r="HQ17" s="321"/>
      <c r="HR17" s="321"/>
      <c r="HS17" s="321"/>
      <c r="HT17" s="321"/>
      <c r="HU17" s="321"/>
      <c r="HV17" s="321"/>
      <c r="HW17" s="321"/>
      <c r="HX17" s="321"/>
      <c r="HY17" s="321"/>
      <c r="HZ17" s="321"/>
      <c r="IA17" s="321"/>
      <c r="IB17" s="321"/>
      <c r="IC17" s="321"/>
      <c r="ID17" s="321"/>
      <c r="IE17" s="321"/>
      <c r="IF17" s="321"/>
      <c r="IG17" s="321"/>
      <c r="IH17" s="321"/>
      <c r="II17" s="321"/>
      <c r="IJ17" s="321"/>
      <c r="IK17" s="321"/>
      <c r="IL17" s="321"/>
      <c r="IM17" s="321"/>
      <c r="IN17" s="321"/>
      <c r="IO17" s="321"/>
      <c r="IP17" s="321"/>
      <c r="IQ17" s="321"/>
      <c r="IR17" s="321"/>
      <c r="IS17" s="321"/>
      <c r="IT17" s="321"/>
      <c r="IU17" s="321"/>
      <c r="IV17" s="321"/>
    </row>
    <row r="18" spans="1:256" ht="60" customHeight="1">
      <c r="A18" s="816"/>
      <c r="B18" s="817">
        <v>2</v>
      </c>
      <c r="C18" s="531" t="str">
        <f>UPPER(IF($A18="","",VLOOKUP($A18,#REF!,2)))</f>
        <v/>
      </c>
      <c r="D18" s="808" t="s">
        <v>539</v>
      </c>
      <c r="E18" s="808" t="s">
        <v>540</v>
      </c>
      <c r="F18" s="531" t="str">
        <f>UPPER(IF($A18="","",VLOOKUP($A18,#REF!,5)))</f>
        <v/>
      </c>
      <c r="G18" s="535"/>
      <c r="H18" s="534"/>
      <c r="I18" s="535"/>
      <c r="J18" s="535"/>
      <c r="K18" s="535"/>
      <c r="L18" s="536"/>
      <c r="M18" s="536"/>
      <c r="N18" s="1770"/>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21"/>
      <c r="BX18" s="321"/>
      <c r="BY18" s="321"/>
      <c r="BZ18" s="321"/>
      <c r="CA18" s="321"/>
      <c r="CB18" s="321"/>
      <c r="CC18" s="321"/>
      <c r="CD18" s="321"/>
      <c r="CE18" s="321"/>
      <c r="CF18" s="321"/>
      <c r="CG18" s="321"/>
      <c r="CH18" s="321"/>
      <c r="CI18" s="321"/>
      <c r="CJ18" s="321"/>
      <c r="CK18" s="321"/>
      <c r="CL18" s="321"/>
      <c r="CM18" s="321"/>
      <c r="CN18" s="321"/>
      <c r="CO18" s="321"/>
      <c r="CP18" s="321"/>
      <c r="CQ18" s="321"/>
      <c r="CR18" s="321"/>
      <c r="CS18" s="321"/>
      <c r="CT18" s="321"/>
      <c r="CU18" s="321"/>
      <c r="CV18" s="321"/>
      <c r="CW18" s="321"/>
      <c r="CX18" s="321"/>
      <c r="CY18" s="321"/>
      <c r="CZ18" s="321"/>
      <c r="DA18" s="321"/>
      <c r="DB18" s="321"/>
      <c r="DC18" s="321"/>
      <c r="DD18" s="321"/>
      <c r="DE18" s="321"/>
      <c r="DF18" s="321"/>
      <c r="DG18" s="321"/>
      <c r="DH18" s="321"/>
      <c r="DI18" s="321"/>
      <c r="DJ18" s="321"/>
      <c r="DK18" s="321"/>
      <c r="DL18" s="321"/>
      <c r="DM18" s="321"/>
      <c r="DN18" s="321"/>
      <c r="DO18" s="321"/>
      <c r="DP18" s="321"/>
      <c r="DQ18" s="321"/>
      <c r="DR18" s="321"/>
      <c r="DS18" s="321"/>
      <c r="DT18" s="321"/>
      <c r="DU18" s="321"/>
      <c r="DV18" s="321"/>
      <c r="DW18" s="321"/>
      <c r="DX18" s="321"/>
      <c r="DY18" s="321"/>
      <c r="DZ18" s="321"/>
      <c r="EA18" s="321"/>
      <c r="EB18" s="321"/>
      <c r="EC18" s="321"/>
      <c r="ED18" s="321"/>
      <c r="EE18" s="321"/>
      <c r="EF18" s="321"/>
      <c r="EG18" s="321"/>
      <c r="EH18" s="321"/>
      <c r="EI18" s="321"/>
      <c r="EJ18" s="321"/>
      <c r="EK18" s="321"/>
      <c r="EL18" s="321"/>
      <c r="EM18" s="321"/>
      <c r="EN18" s="321"/>
      <c r="EO18" s="321"/>
      <c r="EP18" s="321"/>
      <c r="EQ18" s="321"/>
      <c r="ER18" s="321"/>
      <c r="ES18" s="321"/>
      <c r="ET18" s="321"/>
      <c r="EU18" s="321"/>
      <c r="EV18" s="321"/>
      <c r="EW18" s="321"/>
      <c r="EX18" s="321"/>
      <c r="EY18" s="321"/>
      <c r="EZ18" s="321"/>
      <c r="FA18" s="321"/>
      <c r="FB18" s="321"/>
      <c r="FC18" s="321"/>
      <c r="FD18" s="321"/>
      <c r="FE18" s="321"/>
      <c r="FF18" s="321"/>
      <c r="FG18" s="321"/>
      <c r="FH18" s="321"/>
      <c r="FI18" s="321"/>
      <c r="FJ18" s="321"/>
      <c r="FK18" s="321"/>
      <c r="FL18" s="321"/>
      <c r="FM18" s="321"/>
      <c r="FN18" s="321"/>
      <c r="FO18" s="321"/>
      <c r="FP18" s="321"/>
      <c r="FQ18" s="321"/>
      <c r="FR18" s="321"/>
      <c r="FS18" s="321"/>
      <c r="FT18" s="321"/>
      <c r="FU18" s="321"/>
      <c r="FV18" s="321"/>
      <c r="FW18" s="321"/>
      <c r="FX18" s="321"/>
      <c r="FY18" s="321"/>
      <c r="FZ18" s="321"/>
      <c r="GA18" s="321"/>
      <c r="GB18" s="321"/>
      <c r="GC18" s="321"/>
      <c r="GD18" s="321"/>
      <c r="GE18" s="321"/>
      <c r="GF18" s="321"/>
      <c r="GG18" s="321"/>
      <c r="GH18" s="321"/>
      <c r="GI18" s="321"/>
      <c r="GJ18" s="321"/>
      <c r="GK18" s="321"/>
      <c r="GL18" s="321"/>
      <c r="GM18" s="321"/>
      <c r="GN18" s="321"/>
      <c r="GO18" s="321"/>
      <c r="GP18" s="321"/>
      <c r="GQ18" s="321"/>
      <c r="GR18" s="321"/>
      <c r="GS18" s="321"/>
      <c r="GT18" s="321"/>
      <c r="GU18" s="321"/>
      <c r="GV18" s="321"/>
      <c r="GW18" s="321"/>
      <c r="GX18" s="321"/>
      <c r="GY18" s="321"/>
      <c r="GZ18" s="321"/>
      <c r="HA18" s="321"/>
      <c r="HB18" s="321"/>
      <c r="HC18" s="321"/>
      <c r="HD18" s="321"/>
      <c r="HE18" s="321"/>
      <c r="HF18" s="321"/>
      <c r="HG18" s="321"/>
      <c r="HH18" s="321"/>
      <c r="HI18" s="321"/>
      <c r="HJ18" s="321"/>
      <c r="HK18" s="321"/>
      <c r="HL18" s="321"/>
      <c r="HM18" s="321"/>
      <c r="HN18" s="321"/>
      <c r="HO18" s="321"/>
      <c r="HP18" s="321"/>
      <c r="HQ18" s="321"/>
      <c r="HR18" s="321"/>
      <c r="HS18" s="321"/>
      <c r="HT18" s="321"/>
      <c r="HU18" s="321"/>
      <c r="HV18" s="321"/>
      <c r="HW18" s="321"/>
      <c r="HX18" s="321"/>
      <c r="HY18" s="321"/>
      <c r="HZ18" s="321"/>
      <c r="IA18" s="321"/>
      <c r="IB18" s="321"/>
      <c r="IC18" s="321"/>
      <c r="ID18" s="321"/>
      <c r="IE18" s="321"/>
      <c r="IF18" s="321"/>
      <c r="IG18" s="321"/>
      <c r="IH18" s="321"/>
      <c r="II18" s="321"/>
      <c r="IJ18" s="321"/>
      <c r="IK18" s="321"/>
      <c r="IL18" s="321"/>
      <c r="IM18" s="321"/>
      <c r="IN18" s="321"/>
      <c r="IO18" s="321"/>
      <c r="IP18" s="321"/>
      <c r="IQ18" s="321"/>
      <c r="IR18" s="321"/>
      <c r="IS18" s="321"/>
      <c r="IT18" s="321"/>
      <c r="IU18" s="321"/>
      <c r="IV18" s="321"/>
    </row>
    <row r="19" spans="1:256" ht="60" customHeight="1">
      <c r="A19" s="816"/>
      <c r="B19" s="817">
        <v>3</v>
      </c>
      <c r="C19" s="531" t="str">
        <f>UPPER(IF($A19="","",VLOOKUP($A19,#REF!,2)))</f>
        <v/>
      </c>
      <c r="D19" s="808" t="s">
        <v>545</v>
      </c>
      <c r="E19" s="808" t="s">
        <v>546</v>
      </c>
      <c r="F19" s="531" t="str">
        <f>UPPER(IF($A19="","",VLOOKUP($A19,#REF!,5)))</f>
        <v/>
      </c>
      <c r="G19" s="535"/>
      <c r="H19" s="535"/>
      <c r="I19" s="534"/>
      <c r="J19" s="535"/>
      <c r="K19" s="535"/>
      <c r="L19" s="536"/>
      <c r="M19" s="536"/>
      <c r="N19" s="1770"/>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321"/>
      <c r="BF19" s="321"/>
      <c r="BG19" s="321"/>
      <c r="BH19" s="321"/>
      <c r="BI19" s="321"/>
      <c r="BJ19" s="321"/>
      <c r="BK19" s="321"/>
      <c r="BL19" s="321"/>
      <c r="BM19" s="321"/>
      <c r="BN19" s="321"/>
      <c r="BO19" s="321"/>
      <c r="BP19" s="321"/>
      <c r="BQ19" s="321"/>
      <c r="BR19" s="321"/>
      <c r="BS19" s="321"/>
      <c r="BT19" s="321"/>
      <c r="BU19" s="321"/>
      <c r="BV19" s="321"/>
      <c r="BW19" s="321"/>
      <c r="BX19" s="321"/>
      <c r="BY19" s="321"/>
      <c r="BZ19" s="321"/>
      <c r="CA19" s="321"/>
      <c r="CB19" s="321"/>
      <c r="CC19" s="321"/>
      <c r="CD19" s="321"/>
      <c r="CE19" s="321"/>
      <c r="CF19" s="321"/>
      <c r="CG19" s="321"/>
      <c r="CH19" s="321"/>
      <c r="CI19" s="321"/>
      <c r="CJ19" s="321"/>
      <c r="CK19" s="321"/>
      <c r="CL19" s="321"/>
      <c r="CM19" s="321"/>
      <c r="CN19" s="321"/>
      <c r="CO19" s="321"/>
      <c r="CP19" s="321"/>
      <c r="CQ19" s="321"/>
      <c r="CR19" s="321"/>
      <c r="CS19" s="321"/>
      <c r="CT19" s="321"/>
      <c r="CU19" s="321"/>
      <c r="CV19" s="321"/>
      <c r="CW19" s="321"/>
      <c r="CX19" s="321"/>
      <c r="CY19" s="321"/>
      <c r="CZ19" s="321"/>
      <c r="DA19" s="321"/>
      <c r="DB19" s="321"/>
      <c r="DC19" s="321"/>
      <c r="DD19" s="321"/>
      <c r="DE19" s="321"/>
      <c r="DF19" s="321"/>
      <c r="DG19" s="321"/>
      <c r="DH19" s="321"/>
      <c r="DI19" s="321"/>
      <c r="DJ19" s="321"/>
      <c r="DK19" s="321"/>
      <c r="DL19" s="321"/>
      <c r="DM19" s="321"/>
      <c r="DN19" s="321"/>
      <c r="DO19" s="321"/>
      <c r="DP19" s="321"/>
      <c r="DQ19" s="321"/>
      <c r="DR19" s="321"/>
      <c r="DS19" s="321"/>
      <c r="DT19" s="321"/>
      <c r="DU19" s="321"/>
      <c r="DV19" s="321"/>
      <c r="DW19" s="321"/>
      <c r="DX19" s="321"/>
      <c r="DY19" s="321"/>
      <c r="DZ19" s="321"/>
      <c r="EA19" s="321"/>
      <c r="EB19" s="321"/>
      <c r="EC19" s="321"/>
      <c r="ED19" s="321"/>
      <c r="EE19" s="321"/>
      <c r="EF19" s="321"/>
      <c r="EG19" s="321"/>
      <c r="EH19" s="321"/>
      <c r="EI19" s="321"/>
      <c r="EJ19" s="321"/>
      <c r="EK19" s="321"/>
      <c r="EL19" s="321"/>
      <c r="EM19" s="321"/>
      <c r="EN19" s="321"/>
      <c r="EO19" s="321"/>
      <c r="EP19" s="321"/>
      <c r="EQ19" s="321"/>
      <c r="ER19" s="321"/>
      <c r="ES19" s="321"/>
      <c r="ET19" s="321"/>
      <c r="EU19" s="321"/>
      <c r="EV19" s="321"/>
      <c r="EW19" s="321"/>
      <c r="EX19" s="321"/>
      <c r="EY19" s="321"/>
      <c r="EZ19" s="321"/>
      <c r="FA19" s="321"/>
      <c r="FB19" s="321"/>
      <c r="FC19" s="321"/>
      <c r="FD19" s="321"/>
      <c r="FE19" s="321"/>
      <c r="FF19" s="321"/>
      <c r="FG19" s="321"/>
      <c r="FH19" s="321"/>
      <c r="FI19" s="321"/>
      <c r="FJ19" s="321"/>
      <c r="FK19" s="321"/>
      <c r="FL19" s="321"/>
      <c r="FM19" s="321"/>
      <c r="FN19" s="321"/>
      <c r="FO19" s="321"/>
      <c r="FP19" s="321"/>
      <c r="FQ19" s="321"/>
      <c r="FR19" s="321"/>
      <c r="FS19" s="321"/>
      <c r="FT19" s="321"/>
      <c r="FU19" s="321"/>
      <c r="FV19" s="321"/>
      <c r="FW19" s="321"/>
      <c r="FX19" s="321"/>
      <c r="FY19" s="321"/>
      <c r="FZ19" s="321"/>
      <c r="GA19" s="321"/>
      <c r="GB19" s="321"/>
      <c r="GC19" s="321"/>
      <c r="GD19" s="321"/>
      <c r="GE19" s="321"/>
      <c r="GF19" s="321"/>
      <c r="GG19" s="321"/>
      <c r="GH19" s="321"/>
      <c r="GI19" s="321"/>
      <c r="GJ19" s="321"/>
      <c r="GK19" s="321"/>
      <c r="GL19" s="321"/>
      <c r="GM19" s="321"/>
      <c r="GN19" s="321"/>
      <c r="GO19" s="321"/>
      <c r="GP19" s="321"/>
      <c r="GQ19" s="321"/>
      <c r="GR19" s="321"/>
      <c r="GS19" s="321"/>
      <c r="GT19" s="321"/>
      <c r="GU19" s="321"/>
      <c r="GV19" s="321"/>
      <c r="GW19" s="321"/>
      <c r="GX19" s="321"/>
      <c r="GY19" s="321"/>
      <c r="GZ19" s="321"/>
      <c r="HA19" s="321"/>
      <c r="HB19" s="321"/>
      <c r="HC19" s="321"/>
      <c r="HD19" s="321"/>
      <c r="HE19" s="321"/>
      <c r="HF19" s="321"/>
      <c r="HG19" s="321"/>
      <c r="HH19" s="321"/>
      <c r="HI19" s="321"/>
      <c r="HJ19" s="321"/>
      <c r="HK19" s="321"/>
      <c r="HL19" s="321"/>
      <c r="HM19" s="321"/>
      <c r="HN19" s="321"/>
      <c r="HO19" s="321"/>
      <c r="HP19" s="321"/>
      <c r="HQ19" s="321"/>
      <c r="HR19" s="321"/>
      <c r="HS19" s="321"/>
      <c r="HT19" s="321"/>
      <c r="HU19" s="321"/>
      <c r="HV19" s="321"/>
      <c r="HW19" s="321"/>
      <c r="HX19" s="321"/>
      <c r="HY19" s="321"/>
      <c r="HZ19" s="321"/>
      <c r="IA19" s="321"/>
      <c r="IB19" s="321"/>
      <c r="IC19" s="321"/>
      <c r="ID19" s="321"/>
      <c r="IE19" s="321"/>
      <c r="IF19" s="321"/>
      <c r="IG19" s="321"/>
      <c r="IH19" s="321"/>
      <c r="II19" s="321"/>
      <c r="IJ19" s="321"/>
      <c r="IK19" s="321"/>
      <c r="IL19" s="321"/>
      <c r="IM19" s="321"/>
      <c r="IN19" s="321"/>
      <c r="IO19" s="321"/>
      <c r="IP19" s="321"/>
      <c r="IQ19" s="321"/>
      <c r="IR19" s="321"/>
      <c r="IS19" s="321"/>
      <c r="IT19" s="321"/>
      <c r="IU19" s="321"/>
      <c r="IV19" s="321"/>
    </row>
    <row r="20" spans="1:256" ht="60" customHeight="1">
      <c r="A20" s="816"/>
      <c r="B20" s="817">
        <v>4</v>
      </c>
      <c r="C20" s="531" t="str">
        <f>UPPER(IF($A20="","",VLOOKUP($A20,#REF!,2)))</f>
        <v/>
      </c>
      <c r="D20" s="808" t="s">
        <v>67</v>
      </c>
      <c r="E20" s="808" t="s">
        <v>67</v>
      </c>
      <c r="F20" s="531" t="str">
        <f>UPPER(IF($A20="","",VLOOKUP($A20,#REF!,5)))</f>
        <v/>
      </c>
      <c r="G20" s="535"/>
      <c r="H20" s="535"/>
      <c r="I20" s="535"/>
      <c r="J20" s="534"/>
      <c r="K20" s="535"/>
      <c r="L20" s="536"/>
      <c r="M20" s="536"/>
      <c r="N20" s="1770"/>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c r="AZ20" s="321"/>
      <c r="BA20" s="321"/>
      <c r="BB20" s="321"/>
      <c r="BC20" s="321"/>
      <c r="BD20" s="321"/>
      <c r="BE20" s="321"/>
      <c r="BF20" s="321"/>
      <c r="BG20" s="321"/>
      <c r="BH20" s="321"/>
      <c r="BI20" s="321"/>
      <c r="BJ20" s="321"/>
      <c r="BK20" s="321"/>
      <c r="BL20" s="321"/>
      <c r="BM20" s="321"/>
      <c r="BN20" s="321"/>
      <c r="BO20" s="321"/>
      <c r="BP20" s="321"/>
      <c r="BQ20" s="321"/>
      <c r="BR20" s="321"/>
      <c r="BS20" s="321"/>
      <c r="BT20" s="321"/>
      <c r="BU20" s="321"/>
      <c r="BV20" s="321"/>
      <c r="BW20" s="321"/>
      <c r="BX20" s="321"/>
      <c r="BY20" s="321"/>
      <c r="BZ20" s="321"/>
      <c r="CA20" s="321"/>
      <c r="CB20" s="321"/>
      <c r="CC20" s="321"/>
      <c r="CD20" s="321"/>
      <c r="CE20" s="321"/>
      <c r="CF20" s="321"/>
      <c r="CG20" s="321"/>
      <c r="CH20" s="321"/>
      <c r="CI20" s="321"/>
      <c r="CJ20" s="321"/>
      <c r="CK20" s="321"/>
      <c r="CL20" s="321"/>
      <c r="CM20" s="321"/>
      <c r="CN20" s="321"/>
      <c r="CO20" s="321"/>
      <c r="CP20" s="321"/>
      <c r="CQ20" s="321"/>
      <c r="CR20" s="321"/>
      <c r="CS20" s="321"/>
      <c r="CT20" s="321"/>
      <c r="CU20" s="321"/>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c r="DV20" s="321"/>
      <c r="DW20" s="321"/>
      <c r="DX20" s="321"/>
      <c r="DY20" s="321"/>
      <c r="DZ20" s="321"/>
      <c r="EA20" s="321"/>
      <c r="EB20" s="321"/>
      <c r="EC20" s="321"/>
      <c r="ED20" s="321"/>
      <c r="EE20" s="321"/>
      <c r="EF20" s="321"/>
      <c r="EG20" s="321"/>
      <c r="EH20" s="321"/>
      <c r="EI20" s="321"/>
      <c r="EJ20" s="321"/>
      <c r="EK20" s="321"/>
      <c r="EL20" s="321"/>
      <c r="EM20" s="321"/>
      <c r="EN20" s="321"/>
      <c r="EO20" s="321"/>
      <c r="EP20" s="321"/>
      <c r="EQ20" s="321"/>
      <c r="ER20" s="321"/>
      <c r="ES20" s="321"/>
      <c r="ET20" s="321"/>
      <c r="EU20" s="321"/>
      <c r="EV20" s="321"/>
      <c r="EW20" s="321"/>
      <c r="EX20" s="321"/>
      <c r="EY20" s="321"/>
      <c r="EZ20" s="321"/>
      <c r="FA20" s="321"/>
      <c r="FB20" s="321"/>
      <c r="FC20" s="321"/>
      <c r="FD20" s="321"/>
      <c r="FE20" s="321"/>
      <c r="FF20" s="321"/>
      <c r="FG20" s="321"/>
      <c r="FH20" s="321"/>
      <c r="FI20" s="321"/>
      <c r="FJ20" s="321"/>
      <c r="FK20" s="321"/>
      <c r="FL20" s="321"/>
      <c r="FM20" s="321"/>
      <c r="FN20" s="321"/>
      <c r="FO20" s="321"/>
      <c r="FP20" s="321"/>
      <c r="FQ20" s="321"/>
      <c r="FR20" s="321"/>
      <c r="FS20" s="321"/>
      <c r="FT20" s="321"/>
      <c r="FU20" s="321"/>
      <c r="FV20" s="321"/>
      <c r="FW20" s="321"/>
      <c r="FX20" s="321"/>
      <c r="FY20" s="321"/>
      <c r="FZ20" s="321"/>
      <c r="GA20" s="321"/>
      <c r="GB20" s="321"/>
      <c r="GC20" s="321"/>
      <c r="GD20" s="321"/>
      <c r="GE20" s="321"/>
      <c r="GF20" s="321"/>
      <c r="GG20" s="321"/>
      <c r="GH20" s="321"/>
      <c r="GI20" s="321"/>
      <c r="GJ20" s="321"/>
      <c r="GK20" s="321"/>
      <c r="GL20" s="321"/>
      <c r="GM20" s="321"/>
      <c r="GN20" s="321"/>
      <c r="GO20" s="321"/>
      <c r="GP20" s="321"/>
      <c r="GQ20" s="321"/>
      <c r="GR20" s="321"/>
      <c r="GS20" s="321"/>
      <c r="GT20" s="321"/>
      <c r="GU20" s="321"/>
      <c r="GV20" s="321"/>
      <c r="GW20" s="321"/>
      <c r="GX20" s="321"/>
      <c r="GY20" s="321"/>
      <c r="GZ20" s="321"/>
      <c r="HA20" s="321"/>
      <c r="HB20" s="321"/>
      <c r="HC20" s="321"/>
      <c r="HD20" s="321"/>
      <c r="HE20" s="321"/>
      <c r="HF20" s="321"/>
      <c r="HG20" s="321"/>
      <c r="HH20" s="321"/>
      <c r="HI20" s="321"/>
      <c r="HJ20" s="321"/>
      <c r="HK20" s="321"/>
      <c r="HL20" s="321"/>
      <c r="HM20" s="321"/>
      <c r="HN20" s="321"/>
      <c r="HO20" s="321"/>
      <c r="HP20" s="321"/>
      <c r="HQ20" s="321"/>
      <c r="HR20" s="321"/>
      <c r="HS20" s="321"/>
      <c r="HT20" s="321"/>
      <c r="HU20" s="321"/>
      <c r="HV20" s="321"/>
      <c r="HW20" s="321"/>
      <c r="HX20" s="321"/>
      <c r="HY20" s="321"/>
      <c r="HZ20" s="321"/>
      <c r="IA20" s="321"/>
      <c r="IB20" s="321"/>
      <c r="IC20" s="321"/>
      <c r="ID20" s="321"/>
      <c r="IE20" s="321"/>
      <c r="IF20" s="321"/>
      <c r="IG20" s="321"/>
      <c r="IH20" s="321"/>
      <c r="II20" s="321"/>
      <c r="IJ20" s="321"/>
      <c r="IK20" s="321"/>
      <c r="IL20" s="321"/>
      <c r="IM20" s="321"/>
      <c r="IN20" s="321"/>
      <c r="IO20" s="321"/>
      <c r="IP20" s="321"/>
      <c r="IQ20" s="321"/>
      <c r="IR20" s="321"/>
      <c r="IS20" s="321"/>
      <c r="IT20" s="321"/>
      <c r="IU20" s="321"/>
      <c r="IV20" s="321"/>
    </row>
    <row r="21" spans="1:256" ht="60" customHeight="1">
      <c r="A21" s="816"/>
      <c r="B21" s="817">
        <v>5</v>
      </c>
      <c r="C21" s="531" t="str">
        <f>UPPER(IF($A21="","",VLOOKUP($A21,#REF!,2)))</f>
        <v/>
      </c>
      <c r="D21" s="808" t="str">
        <f>UPPER(IF($A21="","",VLOOKUP($A21,#REF!,3)))</f>
        <v/>
      </c>
      <c r="E21" s="808" t="str">
        <f>PROPER(IF($A21="","",VLOOKUP($A21,#REF!,4)))</f>
        <v/>
      </c>
      <c r="F21" s="531" t="str">
        <f>UPPER(IF($A21="","",VLOOKUP($A21,#REF!,5)))</f>
        <v/>
      </c>
      <c r="G21" s="535"/>
      <c r="H21" s="535"/>
      <c r="I21" s="535"/>
      <c r="J21" s="535"/>
      <c r="K21" s="534"/>
      <c r="L21" s="536"/>
      <c r="M21" s="536"/>
      <c r="N21" s="1770"/>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1"/>
      <c r="AZ21" s="321"/>
      <c r="BA21" s="321"/>
      <c r="BB21" s="321"/>
      <c r="BC21" s="321"/>
      <c r="BD21" s="321"/>
      <c r="BE21" s="321"/>
      <c r="BF21" s="321"/>
      <c r="BG21" s="321"/>
      <c r="BH21" s="321"/>
      <c r="BI21" s="321"/>
      <c r="BJ21" s="321"/>
      <c r="BK21" s="321"/>
      <c r="BL21" s="321"/>
      <c r="BM21" s="321"/>
      <c r="BN21" s="321"/>
      <c r="BO21" s="321"/>
      <c r="BP21" s="321"/>
      <c r="BQ21" s="321"/>
      <c r="BR21" s="321"/>
      <c r="BS21" s="321"/>
      <c r="BT21" s="321"/>
      <c r="BU21" s="321"/>
      <c r="BV21" s="321"/>
      <c r="BW21" s="321"/>
      <c r="BX21" s="321"/>
      <c r="BY21" s="321"/>
      <c r="BZ21" s="321"/>
      <c r="CA21" s="321"/>
      <c r="CB21" s="321"/>
      <c r="CC21" s="321"/>
      <c r="CD21" s="321"/>
      <c r="CE21" s="321"/>
      <c r="CF21" s="321"/>
      <c r="CG21" s="321"/>
      <c r="CH21" s="321"/>
      <c r="CI21" s="321"/>
      <c r="CJ21" s="321"/>
      <c r="CK21" s="321"/>
      <c r="CL21" s="321"/>
      <c r="CM21" s="321"/>
      <c r="CN21" s="321"/>
      <c r="CO21" s="321"/>
      <c r="CP21" s="321"/>
      <c r="CQ21" s="321"/>
      <c r="CR21" s="321"/>
      <c r="CS21" s="321"/>
      <c r="CT21" s="321"/>
      <c r="CU21" s="321"/>
      <c r="CV21" s="321"/>
      <c r="CW21" s="321"/>
      <c r="CX21" s="321"/>
      <c r="CY21" s="321"/>
      <c r="CZ21" s="321"/>
      <c r="DA21" s="321"/>
      <c r="DB21" s="321"/>
      <c r="DC21" s="321"/>
      <c r="DD21" s="321"/>
      <c r="DE21" s="321"/>
      <c r="DF21" s="321"/>
      <c r="DG21" s="321"/>
      <c r="DH21" s="321"/>
      <c r="DI21" s="321"/>
      <c r="DJ21" s="321"/>
      <c r="DK21" s="321"/>
      <c r="DL21" s="321"/>
      <c r="DM21" s="321"/>
      <c r="DN21" s="321"/>
      <c r="DO21" s="321"/>
      <c r="DP21" s="321"/>
      <c r="DQ21" s="321"/>
      <c r="DR21" s="321"/>
      <c r="DS21" s="321"/>
      <c r="DT21" s="321"/>
      <c r="DU21" s="321"/>
      <c r="DV21" s="321"/>
      <c r="DW21" s="321"/>
      <c r="DX21" s="321"/>
      <c r="DY21" s="321"/>
      <c r="DZ21" s="321"/>
      <c r="EA21" s="321"/>
      <c r="EB21" s="321"/>
      <c r="EC21" s="321"/>
      <c r="ED21" s="321"/>
      <c r="EE21" s="321"/>
      <c r="EF21" s="321"/>
      <c r="EG21" s="321"/>
      <c r="EH21" s="321"/>
      <c r="EI21" s="321"/>
      <c r="EJ21" s="321"/>
      <c r="EK21" s="321"/>
      <c r="EL21" s="321"/>
      <c r="EM21" s="321"/>
      <c r="EN21" s="321"/>
      <c r="EO21" s="321"/>
      <c r="EP21" s="321"/>
      <c r="EQ21" s="321"/>
      <c r="ER21" s="321"/>
      <c r="ES21" s="321"/>
      <c r="ET21" s="321"/>
      <c r="EU21" s="321"/>
      <c r="EV21" s="321"/>
      <c r="EW21" s="321"/>
      <c r="EX21" s="321"/>
      <c r="EY21" s="321"/>
      <c r="EZ21" s="321"/>
      <c r="FA21" s="321"/>
      <c r="FB21" s="321"/>
      <c r="FC21" s="321"/>
      <c r="FD21" s="321"/>
      <c r="FE21" s="321"/>
      <c r="FF21" s="321"/>
      <c r="FG21" s="321"/>
      <c r="FH21" s="321"/>
      <c r="FI21" s="321"/>
      <c r="FJ21" s="321"/>
      <c r="FK21" s="321"/>
      <c r="FL21" s="321"/>
      <c r="FM21" s="321"/>
      <c r="FN21" s="321"/>
      <c r="FO21" s="321"/>
      <c r="FP21" s="321"/>
      <c r="FQ21" s="321"/>
      <c r="FR21" s="321"/>
      <c r="FS21" s="321"/>
      <c r="FT21" s="321"/>
      <c r="FU21" s="321"/>
      <c r="FV21" s="321"/>
      <c r="FW21" s="321"/>
      <c r="FX21" s="321"/>
      <c r="FY21" s="321"/>
      <c r="FZ21" s="321"/>
      <c r="GA21" s="321"/>
      <c r="GB21" s="321"/>
      <c r="GC21" s="321"/>
      <c r="GD21" s="321"/>
      <c r="GE21" s="321"/>
      <c r="GF21" s="321"/>
      <c r="GG21" s="321"/>
      <c r="GH21" s="321"/>
      <c r="GI21" s="321"/>
      <c r="GJ21" s="321"/>
      <c r="GK21" s="321"/>
      <c r="GL21" s="321"/>
      <c r="GM21" s="321"/>
      <c r="GN21" s="321"/>
      <c r="GO21" s="321"/>
      <c r="GP21" s="321"/>
      <c r="GQ21" s="321"/>
      <c r="GR21" s="321"/>
      <c r="GS21" s="321"/>
      <c r="GT21" s="321"/>
      <c r="GU21" s="321"/>
      <c r="GV21" s="321"/>
      <c r="GW21" s="321"/>
      <c r="GX21" s="321"/>
      <c r="GY21" s="321"/>
      <c r="GZ21" s="321"/>
      <c r="HA21" s="321"/>
      <c r="HB21" s="321"/>
      <c r="HC21" s="321"/>
      <c r="HD21" s="321"/>
      <c r="HE21" s="321"/>
      <c r="HF21" s="321"/>
      <c r="HG21" s="321"/>
      <c r="HH21" s="321"/>
      <c r="HI21" s="321"/>
      <c r="HJ21" s="321"/>
      <c r="HK21" s="321"/>
      <c r="HL21" s="321"/>
      <c r="HM21" s="321"/>
      <c r="HN21" s="321"/>
      <c r="HO21" s="321"/>
      <c r="HP21" s="321"/>
      <c r="HQ21" s="321"/>
      <c r="HR21" s="321"/>
      <c r="HS21" s="321"/>
      <c r="HT21" s="321"/>
      <c r="HU21" s="321"/>
      <c r="HV21" s="321"/>
      <c r="HW21" s="321"/>
      <c r="HX21" s="321"/>
      <c r="HY21" s="321"/>
      <c r="HZ21" s="321"/>
      <c r="IA21" s="321"/>
      <c r="IB21" s="321"/>
      <c r="IC21" s="321"/>
      <c r="ID21" s="321"/>
      <c r="IE21" s="321"/>
      <c r="IF21" s="321"/>
      <c r="IG21" s="321"/>
      <c r="IH21" s="321"/>
      <c r="II21" s="321"/>
      <c r="IJ21" s="321"/>
      <c r="IK21" s="321"/>
      <c r="IL21" s="321"/>
      <c r="IM21" s="321"/>
      <c r="IN21" s="321"/>
      <c r="IO21" s="321"/>
      <c r="IP21" s="321"/>
      <c r="IQ21" s="321"/>
      <c r="IR21" s="321"/>
      <c r="IS21" s="321"/>
      <c r="IT21" s="321"/>
      <c r="IU21" s="321"/>
      <c r="IV21" s="321"/>
    </row>
    <row r="22" spans="1:256" ht="80.099999999999994" customHeight="1">
      <c r="A22" s="1777"/>
      <c r="B22" s="1777"/>
      <c r="D22" s="806"/>
      <c r="E22" s="814"/>
      <c r="F22" s="523"/>
      <c r="G22" s="1778"/>
      <c r="H22" s="1778"/>
      <c r="I22" s="1778"/>
      <c r="J22" s="1778"/>
      <c r="K22" s="1778"/>
      <c r="L22" s="1778"/>
      <c r="M22" s="1778"/>
      <c r="N22" s="1770"/>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c r="AZ22" s="321"/>
      <c r="BA22" s="321"/>
      <c r="BB22" s="321"/>
      <c r="BC22" s="321"/>
      <c r="BD22" s="321"/>
      <c r="BE22" s="321"/>
      <c r="BF22" s="321"/>
      <c r="BG22" s="321"/>
      <c r="BH22" s="321"/>
      <c r="BI22" s="321"/>
      <c r="BJ22" s="321"/>
      <c r="BK22" s="321"/>
      <c r="BL22" s="321"/>
      <c r="BM22" s="321"/>
      <c r="BN22" s="321"/>
      <c r="BO22" s="321"/>
      <c r="BP22" s="321"/>
      <c r="BQ22" s="321"/>
      <c r="BR22" s="321"/>
      <c r="BS22" s="321"/>
      <c r="BT22" s="321"/>
      <c r="BU22" s="321"/>
      <c r="BV22" s="321"/>
      <c r="BW22" s="321"/>
      <c r="BX22" s="321"/>
      <c r="BY22" s="321"/>
      <c r="BZ22" s="321"/>
      <c r="CA22" s="321"/>
      <c r="CB22" s="321"/>
      <c r="CC22" s="321"/>
      <c r="CD22" s="321"/>
      <c r="CE22" s="321"/>
      <c r="CF22" s="321"/>
      <c r="CG22" s="321"/>
      <c r="CH22" s="321"/>
      <c r="CI22" s="321"/>
      <c r="CJ22" s="321"/>
      <c r="CK22" s="321"/>
      <c r="CL22" s="321"/>
      <c r="CM22" s="321"/>
      <c r="CN22" s="321"/>
      <c r="CO22" s="321"/>
      <c r="CP22" s="321"/>
      <c r="CQ22" s="321"/>
      <c r="CR22" s="321"/>
      <c r="CS22" s="321"/>
      <c r="CT22" s="321"/>
      <c r="CU22" s="321"/>
      <c r="CV22" s="321"/>
      <c r="CW22" s="321"/>
      <c r="CX22" s="321"/>
      <c r="CY22" s="321"/>
      <c r="CZ22" s="321"/>
      <c r="DA22" s="321"/>
      <c r="DB22" s="321"/>
      <c r="DC22" s="321"/>
      <c r="DD22" s="321"/>
      <c r="DE22" s="321"/>
      <c r="DF22" s="321"/>
      <c r="DG22" s="321"/>
      <c r="DH22" s="321"/>
      <c r="DI22" s="321"/>
      <c r="DJ22" s="321"/>
      <c r="DK22" s="321"/>
      <c r="DL22" s="321"/>
      <c r="DM22" s="321"/>
      <c r="DN22" s="321"/>
      <c r="DO22" s="321"/>
      <c r="DP22" s="321"/>
      <c r="DQ22" s="321"/>
      <c r="DR22" s="321"/>
      <c r="DS22" s="321"/>
      <c r="DT22" s="321"/>
      <c r="DU22" s="321"/>
      <c r="DV22" s="321"/>
      <c r="DW22" s="321"/>
      <c r="DX22" s="321"/>
      <c r="DY22" s="321"/>
      <c r="DZ22" s="321"/>
      <c r="EA22" s="321"/>
      <c r="EB22" s="321"/>
      <c r="EC22" s="321"/>
      <c r="ED22" s="321"/>
      <c r="EE22" s="321"/>
      <c r="EF22" s="321"/>
      <c r="EG22" s="321"/>
      <c r="EH22" s="321"/>
      <c r="EI22" s="321"/>
      <c r="EJ22" s="321"/>
      <c r="EK22" s="321"/>
      <c r="EL22" s="321"/>
      <c r="EM22" s="321"/>
      <c r="EN22" s="321"/>
      <c r="EO22" s="321"/>
      <c r="EP22" s="321"/>
      <c r="EQ22" s="321"/>
      <c r="ER22" s="321"/>
      <c r="ES22" s="321"/>
      <c r="ET22" s="321"/>
      <c r="EU22" s="321"/>
      <c r="EV22" s="321"/>
      <c r="EW22" s="321"/>
      <c r="EX22" s="321"/>
      <c r="EY22" s="321"/>
      <c r="EZ22" s="321"/>
      <c r="FA22" s="321"/>
      <c r="FB22" s="321"/>
      <c r="FC22" s="321"/>
      <c r="FD22" s="321"/>
      <c r="FE22" s="321"/>
      <c r="FF22" s="321"/>
      <c r="FG22" s="321"/>
      <c r="FH22" s="321"/>
      <c r="FI22" s="321"/>
      <c r="FJ22" s="321"/>
      <c r="FK22" s="321"/>
      <c r="FL22" s="321"/>
      <c r="FM22" s="321"/>
      <c r="FN22" s="321"/>
      <c r="FO22" s="321"/>
      <c r="FP22" s="321"/>
      <c r="FQ22" s="321"/>
      <c r="FR22" s="321"/>
      <c r="FS22" s="321"/>
      <c r="FT22" s="321"/>
      <c r="FU22" s="321"/>
      <c r="FV22" s="321"/>
      <c r="FW22" s="321"/>
      <c r="FX22" s="321"/>
      <c r="FY22" s="321"/>
      <c r="FZ22" s="321"/>
      <c r="GA22" s="321"/>
      <c r="GB22" s="321"/>
      <c r="GC22" s="321"/>
      <c r="GD22" s="321"/>
      <c r="GE22" s="321"/>
      <c r="GF22" s="321"/>
      <c r="GG22" s="321"/>
      <c r="GH22" s="321"/>
      <c r="GI22" s="321"/>
      <c r="GJ22" s="321"/>
      <c r="GK22" s="321"/>
      <c r="GL22" s="321"/>
      <c r="GM22" s="321"/>
      <c r="GN22" s="321"/>
      <c r="GO22" s="321"/>
      <c r="GP22" s="321"/>
      <c r="GQ22" s="321"/>
      <c r="GR22" s="321"/>
      <c r="GS22" s="321"/>
      <c r="GT22" s="321"/>
      <c r="GU22" s="321"/>
      <c r="GV22" s="321"/>
      <c r="GW22" s="321"/>
      <c r="GX22" s="321"/>
      <c r="GY22" s="321"/>
      <c r="GZ22" s="321"/>
      <c r="HA22" s="321"/>
      <c r="HB22" s="321"/>
      <c r="HC22" s="321"/>
      <c r="HD22" s="321"/>
      <c r="HE22" s="321"/>
      <c r="HF22" s="321"/>
      <c r="HG22" s="321"/>
      <c r="HH22" s="321"/>
      <c r="HI22" s="321"/>
      <c r="HJ22" s="321"/>
      <c r="HK22" s="321"/>
      <c r="HL22" s="321"/>
      <c r="HM22" s="321"/>
      <c r="HN22" s="321"/>
      <c r="HO22" s="321"/>
      <c r="HP22" s="321"/>
      <c r="HQ22" s="321"/>
      <c r="HR22" s="321"/>
      <c r="HS22" s="321"/>
      <c r="HT22" s="321"/>
      <c r="HU22" s="321"/>
      <c r="HV22" s="321"/>
      <c r="HW22" s="321"/>
      <c r="HX22" s="321"/>
      <c r="HY22" s="321"/>
      <c r="HZ22" s="321"/>
      <c r="IA22" s="321"/>
      <c r="IB22" s="321"/>
      <c r="IC22" s="321"/>
      <c r="ID22" s="321"/>
      <c r="IE22" s="321"/>
      <c r="IF22" s="321"/>
      <c r="IG22" s="321"/>
      <c r="IH22" s="321"/>
      <c r="II22" s="321"/>
      <c r="IJ22" s="321"/>
      <c r="IK22" s="321"/>
      <c r="IL22" s="321"/>
      <c r="IM22" s="321"/>
      <c r="IN22" s="321"/>
      <c r="IO22" s="321"/>
      <c r="IP22" s="321"/>
      <c r="IQ22" s="321"/>
      <c r="IR22" s="321"/>
      <c r="IS22" s="321"/>
      <c r="IT22" s="321"/>
      <c r="IU22" s="321"/>
      <c r="IV22" s="321"/>
    </row>
    <row r="23" spans="1:256" ht="39.950000000000003" customHeight="1">
      <c r="A23" s="1777"/>
      <c r="B23" s="1777"/>
      <c r="C23" s="323" t="s">
        <v>496</v>
      </c>
      <c r="D23" s="539"/>
      <c r="E23" s="809"/>
      <c r="F23" s="1772" t="s">
        <v>76</v>
      </c>
      <c r="G23" s="1771" t="s">
        <v>3</v>
      </c>
      <c r="H23" s="1771" t="s">
        <v>4</v>
      </c>
      <c r="I23" s="1771" t="s">
        <v>5</v>
      </c>
      <c r="J23" s="1771" t="s">
        <v>6</v>
      </c>
      <c r="K23" s="1771">
        <v>5</v>
      </c>
      <c r="L23" s="1768" t="s">
        <v>184</v>
      </c>
      <c r="M23" s="1768" t="s">
        <v>185</v>
      </c>
      <c r="N23" s="1770"/>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1"/>
      <c r="BC23" s="321"/>
      <c r="BD23" s="321"/>
      <c r="BE23" s="321"/>
      <c r="BF23" s="321"/>
      <c r="BG23" s="321"/>
      <c r="BH23" s="321"/>
      <c r="BI23" s="321"/>
      <c r="BJ23" s="321"/>
      <c r="BK23" s="321"/>
      <c r="BL23" s="321"/>
      <c r="BM23" s="321"/>
      <c r="BN23" s="321"/>
      <c r="BO23" s="321"/>
      <c r="BP23" s="321"/>
      <c r="BQ23" s="321"/>
      <c r="BR23" s="321"/>
      <c r="BS23" s="321"/>
      <c r="BT23" s="321"/>
      <c r="BU23" s="321"/>
      <c r="BV23" s="321"/>
      <c r="BW23" s="321"/>
      <c r="BX23" s="321"/>
      <c r="BY23" s="321"/>
      <c r="BZ23" s="321"/>
      <c r="CA23" s="321"/>
      <c r="CB23" s="321"/>
      <c r="CC23" s="321"/>
      <c r="CD23" s="321"/>
      <c r="CE23" s="321"/>
      <c r="CF23" s="321"/>
      <c r="CG23" s="321"/>
      <c r="CH23" s="321"/>
      <c r="CI23" s="321"/>
      <c r="CJ23" s="321"/>
      <c r="CK23" s="321"/>
      <c r="CL23" s="321"/>
      <c r="CM23" s="321"/>
      <c r="CN23" s="321"/>
      <c r="CO23" s="321"/>
      <c r="CP23" s="321"/>
      <c r="CQ23" s="321"/>
      <c r="CR23" s="321"/>
      <c r="CS23" s="321"/>
      <c r="CT23" s="321"/>
      <c r="CU23" s="321"/>
      <c r="CV23" s="321"/>
      <c r="CW23" s="321"/>
      <c r="CX23" s="321"/>
      <c r="CY23" s="321"/>
      <c r="CZ23" s="321"/>
      <c r="DA23" s="321"/>
      <c r="DB23" s="321"/>
      <c r="DC23" s="321"/>
      <c r="DD23" s="321"/>
      <c r="DE23" s="321"/>
      <c r="DF23" s="321"/>
      <c r="DG23" s="321"/>
      <c r="DH23" s="321"/>
      <c r="DI23" s="321"/>
      <c r="DJ23" s="321"/>
      <c r="DK23" s="321"/>
      <c r="DL23" s="321"/>
      <c r="DM23" s="321"/>
      <c r="DN23" s="321"/>
      <c r="DO23" s="321"/>
      <c r="DP23" s="321"/>
      <c r="DQ23" s="321"/>
      <c r="DR23" s="321"/>
      <c r="DS23" s="321"/>
      <c r="DT23" s="321"/>
      <c r="DU23" s="321"/>
      <c r="DV23" s="321"/>
      <c r="DW23" s="321"/>
      <c r="DX23" s="321"/>
      <c r="DY23" s="321"/>
      <c r="DZ23" s="321"/>
      <c r="EA23" s="321"/>
      <c r="EB23" s="321"/>
      <c r="EC23" s="321"/>
      <c r="ED23" s="321"/>
      <c r="EE23" s="321"/>
      <c r="EF23" s="321"/>
      <c r="EG23" s="321"/>
      <c r="EH23" s="321"/>
      <c r="EI23" s="321"/>
      <c r="EJ23" s="321"/>
      <c r="EK23" s="321"/>
      <c r="EL23" s="321"/>
      <c r="EM23" s="321"/>
      <c r="EN23" s="321"/>
      <c r="EO23" s="321"/>
      <c r="EP23" s="321"/>
      <c r="EQ23" s="321"/>
      <c r="ER23" s="321"/>
      <c r="ES23" s="321"/>
      <c r="ET23" s="321"/>
      <c r="EU23" s="321"/>
      <c r="EV23" s="321"/>
      <c r="EW23" s="321"/>
      <c r="EX23" s="321"/>
      <c r="EY23" s="321"/>
      <c r="EZ23" s="321"/>
      <c r="FA23" s="321"/>
      <c r="FB23" s="321"/>
      <c r="FC23" s="321"/>
      <c r="FD23" s="321"/>
      <c r="FE23" s="321"/>
      <c r="FF23" s="321"/>
      <c r="FG23" s="321"/>
      <c r="FH23" s="321"/>
      <c r="FI23" s="321"/>
      <c r="FJ23" s="321"/>
      <c r="FK23" s="321"/>
      <c r="FL23" s="321"/>
      <c r="FM23" s="321"/>
      <c r="FN23" s="321"/>
      <c r="FO23" s="321"/>
      <c r="FP23" s="321"/>
      <c r="FQ23" s="321"/>
      <c r="FR23" s="321"/>
      <c r="FS23" s="321"/>
      <c r="FT23" s="321"/>
      <c r="FU23" s="321"/>
      <c r="FV23" s="321"/>
      <c r="FW23" s="321"/>
      <c r="FX23" s="321"/>
      <c r="FY23" s="321"/>
      <c r="FZ23" s="321"/>
      <c r="GA23" s="321"/>
      <c r="GB23" s="321"/>
      <c r="GC23" s="321"/>
      <c r="GD23" s="321"/>
      <c r="GE23" s="321"/>
      <c r="GF23" s="321"/>
      <c r="GG23" s="321"/>
      <c r="GH23" s="321"/>
      <c r="GI23" s="321"/>
      <c r="GJ23" s="321"/>
      <c r="GK23" s="321"/>
      <c r="GL23" s="321"/>
      <c r="GM23" s="321"/>
      <c r="GN23" s="321"/>
      <c r="GO23" s="321"/>
      <c r="GP23" s="321"/>
      <c r="GQ23" s="321"/>
      <c r="GR23" s="321"/>
      <c r="GS23" s="321"/>
      <c r="GT23" s="321"/>
      <c r="GU23" s="321"/>
      <c r="GV23" s="321"/>
      <c r="GW23" s="321"/>
      <c r="GX23" s="321"/>
      <c r="GY23" s="321"/>
      <c r="GZ23" s="321"/>
      <c r="HA23" s="321"/>
      <c r="HB23" s="321"/>
      <c r="HC23" s="321"/>
      <c r="HD23" s="321"/>
      <c r="HE23" s="321"/>
      <c r="HF23" s="321"/>
      <c r="HG23" s="321"/>
      <c r="HH23" s="321"/>
      <c r="HI23" s="321"/>
      <c r="HJ23" s="321"/>
      <c r="HK23" s="321"/>
      <c r="HL23" s="321"/>
      <c r="HM23" s="321"/>
      <c r="HN23" s="321"/>
      <c r="HO23" s="321"/>
      <c r="HP23" s="321"/>
      <c r="HQ23" s="321"/>
      <c r="HR23" s="321"/>
      <c r="HS23" s="321"/>
      <c r="HT23" s="321"/>
      <c r="HU23" s="321"/>
      <c r="HV23" s="321"/>
      <c r="HW23" s="321"/>
      <c r="HX23" s="321"/>
      <c r="HY23" s="321"/>
      <c r="HZ23" s="321"/>
      <c r="IA23" s="321"/>
      <c r="IB23" s="321"/>
      <c r="IC23" s="321"/>
      <c r="ID23" s="321"/>
      <c r="IE23" s="321"/>
      <c r="IF23" s="321"/>
      <c r="IG23" s="321"/>
      <c r="IH23" s="321"/>
      <c r="II23" s="321"/>
      <c r="IJ23" s="321"/>
      <c r="IK23" s="321"/>
      <c r="IL23" s="321"/>
      <c r="IM23" s="321"/>
      <c r="IN23" s="321"/>
      <c r="IO23" s="321"/>
      <c r="IP23" s="321"/>
      <c r="IQ23" s="321"/>
      <c r="IR23" s="321"/>
      <c r="IS23" s="321"/>
      <c r="IT23" s="321"/>
      <c r="IU23" s="321"/>
      <c r="IV23" s="321"/>
    </row>
    <row r="24" spans="1:256" ht="39.950000000000003" customHeight="1">
      <c r="A24" s="1777"/>
      <c r="B24" s="1777"/>
      <c r="C24" s="326" t="s">
        <v>126</v>
      </c>
      <c r="D24" s="809" t="s">
        <v>71</v>
      </c>
      <c r="E24" s="815" t="s">
        <v>72</v>
      </c>
      <c r="F24" s="1779"/>
      <c r="G24" s="1779"/>
      <c r="H24" s="1779"/>
      <c r="I24" s="1779"/>
      <c r="J24" s="1779"/>
      <c r="K24" s="1779"/>
      <c r="L24" s="1780"/>
      <c r="M24" s="1780"/>
      <c r="N24" s="1770"/>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c r="AZ24" s="321"/>
      <c r="BA24" s="321"/>
      <c r="BB24" s="321"/>
      <c r="BC24" s="321"/>
      <c r="BD24" s="321"/>
      <c r="BE24" s="321"/>
      <c r="BF24" s="321"/>
      <c r="BG24" s="321"/>
      <c r="BH24" s="321"/>
      <c r="BI24" s="321"/>
      <c r="BJ24" s="321"/>
      <c r="BK24" s="321"/>
      <c r="BL24" s="321"/>
      <c r="BM24" s="321"/>
      <c r="BN24" s="321"/>
      <c r="BO24" s="321"/>
      <c r="BP24" s="321"/>
      <c r="BQ24" s="321"/>
      <c r="BR24" s="321"/>
      <c r="BS24" s="321"/>
      <c r="BT24" s="321"/>
      <c r="BU24" s="321"/>
      <c r="BV24" s="321"/>
      <c r="BW24" s="321"/>
      <c r="BX24" s="321"/>
      <c r="BY24" s="321"/>
      <c r="BZ24" s="321"/>
      <c r="CA24" s="321"/>
      <c r="CB24" s="321"/>
      <c r="CC24" s="321"/>
      <c r="CD24" s="321"/>
      <c r="CE24" s="321"/>
      <c r="CF24" s="321"/>
      <c r="CG24" s="321"/>
      <c r="CH24" s="321"/>
      <c r="CI24" s="321"/>
      <c r="CJ24" s="321"/>
      <c r="CK24" s="321"/>
      <c r="CL24" s="321"/>
      <c r="CM24" s="321"/>
      <c r="CN24" s="321"/>
      <c r="CO24" s="321"/>
      <c r="CP24" s="321"/>
      <c r="CQ24" s="321"/>
      <c r="CR24" s="321"/>
      <c r="CS24" s="321"/>
      <c r="CT24" s="321"/>
      <c r="CU24" s="321"/>
      <c r="CV24" s="321"/>
      <c r="CW24" s="321"/>
      <c r="CX24" s="321"/>
      <c r="CY24" s="321"/>
      <c r="CZ24" s="321"/>
      <c r="DA24" s="321"/>
      <c r="DB24" s="321"/>
      <c r="DC24" s="321"/>
      <c r="DD24" s="321"/>
      <c r="DE24" s="321"/>
      <c r="DF24" s="321"/>
      <c r="DG24" s="321"/>
      <c r="DH24" s="321"/>
      <c r="DI24" s="321"/>
      <c r="DJ24" s="321"/>
      <c r="DK24" s="321"/>
      <c r="DL24" s="321"/>
      <c r="DM24" s="321"/>
      <c r="DN24" s="321"/>
      <c r="DO24" s="321"/>
      <c r="DP24" s="321"/>
      <c r="DQ24" s="321"/>
      <c r="DR24" s="321"/>
      <c r="DS24" s="321"/>
      <c r="DT24" s="321"/>
      <c r="DU24" s="321"/>
      <c r="DV24" s="321"/>
      <c r="DW24" s="321"/>
      <c r="DX24" s="321"/>
      <c r="DY24" s="321"/>
      <c r="DZ24" s="321"/>
      <c r="EA24" s="321"/>
      <c r="EB24" s="321"/>
      <c r="EC24" s="321"/>
      <c r="ED24" s="321"/>
      <c r="EE24" s="321"/>
      <c r="EF24" s="321"/>
      <c r="EG24" s="321"/>
      <c r="EH24" s="321"/>
      <c r="EI24" s="321"/>
      <c r="EJ24" s="321"/>
      <c r="EK24" s="321"/>
      <c r="EL24" s="321"/>
      <c r="EM24" s="321"/>
      <c r="EN24" s="321"/>
      <c r="EO24" s="321"/>
      <c r="EP24" s="321"/>
      <c r="EQ24" s="321"/>
      <c r="ER24" s="321"/>
      <c r="ES24" s="321"/>
      <c r="ET24" s="321"/>
      <c r="EU24" s="321"/>
      <c r="EV24" s="321"/>
      <c r="EW24" s="321"/>
      <c r="EX24" s="321"/>
      <c r="EY24" s="321"/>
      <c r="EZ24" s="321"/>
      <c r="FA24" s="321"/>
      <c r="FB24" s="321"/>
      <c r="FC24" s="321"/>
      <c r="FD24" s="321"/>
      <c r="FE24" s="321"/>
      <c r="FF24" s="321"/>
      <c r="FG24" s="321"/>
      <c r="FH24" s="321"/>
      <c r="FI24" s="321"/>
      <c r="FJ24" s="321"/>
      <c r="FK24" s="321"/>
      <c r="FL24" s="321"/>
      <c r="FM24" s="321"/>
      <c r="FN24" s="321"/>
      <c r="FO24" s="321"/>
      <c r="FP24" s="321"/>
      <c r="FQ24" s="321"/>
      <c r="FR24" s="321"/>
      <c r="FS24" s="321"/>
      <c r="FT24" s="321"/>
      <c r="FU24" s="321"/>
      <c r="FV24" s="321"/>
      <c r="FW24" s="321"/>
      <c r="FX24" s="321"/>
      <c r="FY24" s="321"/>
      <c r="FZ24" s="321"/>
      <c r="GA24" s="321"/>
      <c r="GB24" s="321"/>
      <c r="GC24" s="321"/>
      <c r="GD24" s="321"/>
      <c r="GE24" s="321"/>
      <c r="GF24" s="321"/>
      <c r="GG24" s="321"/>
      <c r="GH24" s="321"/>
      <c r="GI24" s="321"/>
      <c r="GJ24" s="321"/>
      <c r="GK24" s="321"/>
      <c r="GL24" s="321"/>
      <c r="GM24" s="321"/>
      <c r="GN24" s="321"/>
      <c r="GO24" s="321"/>
      <c r="GP24" s="321"/>
      <c r="GQ24" s="321"/>
      <c r="GR24" s="321"/>
      <c r="GS24" s="321"/>
      <c r="GT24" s="321"/>
      <c r="GU24" s="321"/>
      <c r="GV24" s="321"/>
      <c r="GW24" s="321"/>
      <c r="GX24" s="321"/>
      <c r="GY24" s="321"/>
      <c r="GZ24" s="321"/>
      <c r="HA24" s="321"/>
      <c r="HB24" s="321"/>
      <c r="HC24" s="321"/>
      <c r="HD24" s="321"/>
      <c r="HE24" s="321"/>
      <c r="HF24" s="321"/>
      <c r="HG24" s="321"/>
      <c r="HH24" s="321"/>
      <c r="HI24" s="321"/>
      <c r="HJ24" s="321"/>
      <c r="HK24" s="321"/>
      <c r="HL24" s="321"/>
      <c r="HM24" s="321"/>
      <c r="HN24" s="321"/>
      <c r="HO24" s="321"/>
      <c r="HP24" s="321"/>
      <c r="HQ24" s="321"/>
      <c r="HR24" s="321"/>
      <c r="HS24" s="321"/>
      <c r="HT24" s="321"/>
      <c r="HU24" s="321"/>
      <c r="HV24" s="321"/>
      <c r="HW24" s="321"/>
      <c r="HX24" s="321"/>
      <c r="HY24" s="321"/>
      <c r="HZ24" s="321"/>
      <c r="IA24" s="321"/>
      <c r="IB24" s="321"/>
      <c r="IC24" s="321"/>
      <c r="ID24" s="321"/>
      <c r="IE24" s="321"/>
      <c r="IF24" s="321"/>
      <c r="IG24" s="321"/>
      <c r="IH24" s="321"/>
      <c r="II24" s="321"/>
      <c r="IJ24" s="321"/>
      <c r="IK24" s="321"/>
      <c r="IL24" s="321"/>
      <c r="IM24" s="321"/>
      <c r="IN24" s="321"/>
      <c r="IO24" s="321"/>
      <c r="IP24" s="321"/>
      <c r="IQ24" s="321"/>
      <c r="IR24" s="321"/>
      <c r="IS24" s="321"/>
      <c r="IT24" s="321"/>
      <c r="IU24" s="321"/>
      <c r="IV24" s="321"/>
    </row>
    <row r="25" spans="1:256" ht="60" customHeight="1">
      <c r="A25" s="816"/>
      <c r="B25" s="817">
        <v>1</v>
      </c>
      <c r="C25" s="531" t="str">
        <f>UPPER(IF($A25="","",VLOOKUP($A25,#REF!,2)))</f>
        <v/>
      </c>
      <c r="D25" s="808" t="str">
        <f>UPPER(IF($A25="","",VLOOKUP($A25,#REF!,3)))</f>
        <v/>
      </c>
      <c r="E25" s="808" t="str">
        <f>PROPER(IF($A25="","",VLOOKUP($A25,#REF!,4)))</f>
        <v/>
      </c>
      <c r="F25" s="531" t="str">
        <f>UPPER(IF($A25="","",VLOOKUP($A25,#REF!,5)))</f>
        <v/>
      </c>
      <c r="G25" s="534"/>
      <c r="H25" s="535"/>
      <c r="I25" s="535"/>
      <c r="J25" s="535"/>
      <c r="K25" s="535"/>
      <c r="L25" s="536"/>
      <c r="M25" s="536"/>
      <c r="N25" s="1770"/>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1"/>
      <c r="BS25" s="321"/>
      <c r="BT25" s="321"/>
      <c r="BU25" s="321"/>
      <c r="BV25" s="321"/>
      <c r="BW25" s="321"/>
      <c r="BX25" s="321"/>
      <c r="BY25" s="321"/>
      <c r="BZ25" s="321"/>
      <c r="CA25" s="321"/>
      <c r="CB25" s="321"/>
      <c r="CC25" s="321"/>
      <c r="CD25" s="321"/>
      <c r="CE25" s="321"/>
      <c r="CF25" s="321"/>
      <c r="CG25" s="321"/>
      <c r="CH25" s="321"/>
      <c r="CI25" s="321"/>
      <c r="CJ25" s="321"/>
      <c r="CK25" s="321"/>
      <c r="CL25" s="321"/>
      <c r="CM25" s="321"/>
      <c r="CN25" s="321"/>
      <c r="CO25" s="321"/>
      <c r="CP25" s="321"/>
      <c r="CQ25" s="321"/>
      <c r="CR25" s="321"/>
      <c r="CS25" s="321"/>
      <c r="CT25" s="321"/>
      <c r="CU25" s="321"/>
      <c r="CV25" s="321"/>
      <c r="CW25" s="321"/>
      <c r="CX25" s="321"/>
      <c r="CY25" s="321"/>
      <c r="CZ25" s="321"/>
      <c r="DA25" s="321"/>
      <c r="DB25" s="321"/>
      <c r="DC25" s="321"/>
      <c r="DD25" s="321"/>
      <c r="DE25" s="321"/>
      <c r="DF25" s="321"/>
      <c r="DG25" s="321"/>
      <c r="DH25" s="321"/>
      <c r="DI25" s="321"/>
      <c r="DJ25" s="321"/>
      <c r="DK25" s="321"/>
      <c r="DL25" s="321"/>
      <c r="DM25" s="321"/>
      <c r="DN25" s="321"/>
      <c r="DO25" s="321"/>
      <c r="DP25" s="321"/>
      <c r="DQ25" s="321"/>
      <c r="DR25" s="321"/>
      <c r="DS25" s="321"/>
      <c r="DT25" s="321"/>
      <c r="DU25" s="321"/>
      <c r="DV25" s="321"/>
      <c r="DW25" s="321"/>
      <c r="DX25" s="321"/>
      <c r="DY25" s="321"/>
      <c r="DZ25" s="321"/>
      <c r="EA25" s="321"/>
      <c r="EB25" s="321"/>
      <c r="EC25" s="321"/>
      <c r="ED25" s="321"/>
      <c r="EE25" s="321"/>
      <c r="EF25" s="321"/>
      <c r="EG25" s="321"/>
      <c r="EH25" s="321"/>
      <c r="EI25" s="321"/>
      <c r="EJ25" s="321"/>
      <c r="EK25" s="321"/>
      <c r="EL25" s="321"/>
      <c r="EM25" s="321"/>
      <c r="EN25" s="321"/>
      <c r="EO25" s="321"/>
      <c r="EP25" s="321"/>
      <c r="EQ25" s="321"/>
      <c r="ER25" s="321"/>
      <c r="ES25" s="321"/>
      <c r="ET25" s="321"/>
      <c r="EU25" s="321"/>
      <c r="EV25" s="321"/>
      <c r="EW25" s="321"/>
      <c r="EX25" s="321"/>
      <c r="EY25" s="321"/>
      <c r="EZ25" s="321"/>
      <c r="FA25" s="321"/>
      <c r="FB25" s="321"/>
      <c r="FC25" s="321"/>
      <c r="FD25" s="321"/>
      <c r="FE25" s="321"/>
      <c r="FF25" s="321"/>
      <c r="FG25" s="321"/>
      <c r="FH25" s="321"/>
      <c r="FI25" s="321"/>
      <c r="FJ25" s="321"/>
      <c r="FK25" s="321"/>
      <c r="FL25" s="321"/>
      <c r="FM25" s="321"/>
      <c r="FN25" s="321"/>
      <c r="FO25" s="321"/>
      <c r="FP25" s="321"/>
      <c r="FQ25" s="321"/>
      <c r="FR25" s="321"/>
      <c r="FS25" s="321"/>
      <c r="FT25" s="321"/>
      <c r="FU25" s="321"/>
      <c r="FV25" s="321"/>
      <c r="FW25" s="321"/>
      <c r="FX25" s="321"/>
      <c r="FY25" s="321"/>
      <c r="FZ25" s="321"/>
      <c r="GA25" s="321"/>
      <c r="GB25" s="321"/>
      <c r="GC25" s="321"/>
      <c r="GD25" s="321"/>
      <c r="GE25" s="321"/>
      <c r="GF25" s="321"/>
      <c r="GG25" s="321"/>
      <c r="GH25" s="321"/>
      <c r="GI25" s="321"/>
      <c r="GJ25" s="321"/>
      <c r="GK25" s="321"/>
      <c r="GL25" s="321"/>
      <c r="GM25" s="321"/>
      <c r="GN25" s="321"/>
      <c r="GO25" s="321"/>
      <c r="GP25" s="321"/>
      <c r="GQ25" s="321"/>
      <c r="GR25" s="321"/>
      <c r="GS25" s="321"/>
      <c r="GT25" s="321"/>
      <c r="GU25" s="321"/>
      <c r="GV25" s="321"/>
      <c r="GW25" s="321"/>
      <c r="GX25" s="321"/>
      <c r="GY25" s="321"/>
      <c r="GZ25" s="321"/>
      <c r="HA25" s="321"/>
      <c r="HB25" s="321"/>
      <c r="HC25" s="321"/>
      <c r="HD25" s="321"/>
      <c r="HE25" s="321"/>
      <c r="HF25" s="321"/>
      <c r="HG25" s="321"/>
      <c r="HH25" s="321"/>
      <c r="HI25" s="321"/>
      <c r="HJ25" s="321"/>
      <c r="HK25" s="321"/>
      <c r="HL25" s="321"/>
      <c r="HM25" s="321"/>
      <c r="HN25" s="321"/>
      <c r="HO25" s="321"/>
      <c r="HP25" s="321"/>
      <c r="HQ25" s="321"/>
      <c r="HR25" s="321"/>
      <c r="HS25" s="321"/>
      <c r="HT25" s="321"/>
      <c r="HU25" s="321"/>
      <c r="HV25" s="321"/>
      <c r="HW25" s="321"/>
      <c r="HX25" s="321"/>
      <c r="HY25" s="321"/>
      <c r="HZ25" s="321"/>
      <c r="IA25" s="321"/>
      <c r="IB25" s="321"/>
      <c r="IC25" s="321"/>
      <c r="ID25" s="321"/>
      <c r="IE25" s="321"/>
      <c r="IF25" s="321"/>
      <c r="IG25" s="321"/>
      <c r="IH25" s="321"/>
      <c r="II25" s="321"/>
      <c r="IJ25" s="321"/>
      <c r="IK25" s="321"/>
      <c r="IL25" s="321"/>
      <c r="IM25" s="321"/>
      <c r="IN25" s="321"/>
      <c r="IO25" s="321"/>
      <c r="IP25" s="321"/>
      <c r="IQ25" s="321"/>
      <c r="IR25" s="321"/>
      <c r="IS25" s="321"/>
      <c r="IT25" s="321"/>
      <c r="IU25" s="321"/>
      <c r="IV25" s="321"/>
    </row>
    <row r="26" spans="1:256" ht="60" customHeight="1">
      <c r="A26" s="816"/>
      <c r="B26" s="817">
        <v>2</v>
      </c>
      <c r="C26" s="531" t="str">
        <f>UPPER(IF($A26="","",VLOOKUP($A26,#REF!,2)))</f>
        <v/>
      </c>
      <c r="D26" s="808" t="str">
        <f>UPPER(IF($A26="","",VLOOKUP($A26,#REF!,3)))</f>
        <v/>
      </c>
      <c r="E26" s="808" t="str">
        <f>PROPER(IF($A26="","",VLOOKUP($A26,#REF!,4)))</f>
        <v/>
      </c>
      <c r="F26" s="531" t="str">
        <f>UPPER(IF($A26="","",VLOOKUP($A26,#REF!,5)))</f>
        <v/>
      </c>
      <c r="G26" s="535"/>
      <c r="H26" s="534"/>
      <c r="I26" s="535"/>
      <c r="J26" s="535"/>
      <c r="K26" s="535"/>
      <c r="L26" s="536"/>
      <c r="M26" s="536"/>
      <c r="N26" s="1770"/>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321"/>
      <c r="BT26" s="321"/>
      <c r="BU26" s="321"/>
      <c r="BV26" s="321"/>
      <c r="BW26" s="321"/>
      <c r="BX26" s="321"/>
      <c r="BY26" s="321"/>
      <c r="BZ26" s="321"/>
      <c r="CA26" s="321"/>
      <c r="CB26" s="321"/>
      <c r="CC26" s="321"/>
      <c r="CD26" s="321"/>
      <c r="CE26" s="321"/>
      <c r="CF26" s="321"/>
      <c r="CG26" s="321"/>
      <c r="CH26" s="321"/>
      <c r="CI26" s="321"/>
      <c r="CJ26" s="321"/>
      <c r="CK26" s="321"/>
      <c r="CL26" s="321"/>
      <c r="CM26" s="321"/>
      <c r="CN26" s="321"/>
      <c r="CO26" s="321"/>
      <c r="CP26" s="321"/>
      <c r="CQ26" s="321"/>
      <c r="CR26" s="321"/>
      <c r="CS26" s="321"/>
      <c r="CT26" s="321"/>
      <c r="CU26" s="321"/>
      <c r="CV26" s="321"/>
      <c r="CW26" s="321"/>
      <c r="CX26" s="321"/>
      <c r="CY26" s="321"/>
      <c r="CZ26" s="321"/>
      <c r="DA26" s="321"/>
      <c r="DB26" s="321"/>
      <c r="DC26" s="321"/>
      <c r="DD26" s="321"/>
      <c r="DE26" s="321"/>
      <c r="DF26" s="321"/>
      <c r="DG26" s="321"/>
      <c r="DH26" s="321"/>
      <c r="DI26" s="321"/>
      <c r="DJ26" s="321"/>
      <c r="DK26" s="321"/>
      <c r="DL26" s="321"/>
      <c r="DM26" s="321"/>
      <c r="DN26" s="321"/>
      <c r="DO26" s="321"/>
      <c r="DP26" s="321"/>
      <c r="DQ26" s="321"/>
      <c r="DR26" s="321"/>
      <c r="DS26" s="321"/>
      <c r="DT26" s="321"/>
      <c r="DU26" s="321"/>
      <c r="DV26" s="321"/>
      <c r="DW26" s="321"/>
      <c r="DX26" s="321"/>
      <c r="DY26" s="321"/>
      <c r="DZ26" s="321"/>
      <c r="EA26" s="321"/>
      <c r="EB26" s="321"/>
      <c r="EC26" s="321"/>
      <c r="ED26" s="321"/>
      <c r="EE26" s="321"/>
      <c r="EF26" s="321"/>
      <c r="EG26" s="321"/>
      <c r="EH26" s="321"/>
      <c r="EI26" s="321"/>
      <c r="EJ26" s="321"/>
      <c r="EK26" s="321"/>
      <c r="EL26" s="321"/>
      <c r="EM26" s="321"/>
      <c r="EN26" s="321"/>
      <c r="EO26" s="321"/>
      <c r="EP26" s="321"/>
      <c r="EQ26" s="321"/>
      <c r="ER26" s="321"/>
      <c r="ES26" s="321"/>
      <c r="ET26" s="321"/>
      <c r="EU26" s="321"/>
      <c r="EV26" s="321"/>
      <c r="EW26" s="321"/>
      <c r="EX26" s="321"/>
      <c r="EY26" s="321"/>
      <c r="EZ26" s="321"/>
      <c r="FA26" s="321"/>
      <c r="FB26" s="321"/>
      <c r="FC26" s="321"/>
      <c r="FD26" s="321"/>
      <c r="FE26" s="321"/>
      <c r="FF26" s="321"/>
      <c r="FG26" s="321"/>
      <c r="FH26" s="321"/>
      <c r="FI26" s="321"/>
      <c r="FJ26" s="321"/>
      <c r="FK26" s="321"/>
      <c r="FL26" s="321"/>
      <c r="FM26" s="321"/>
      <c r="FN26" s="321"/>
      <c r="FO26" s="321"/>
      <c r="FP26" s="321"/>
      <c r="FQ26" s="321"/>
      <c r="FR26" s="321"/>
      <c r="FS26" s="321"/>
      <c r="FT26" s="321"/>
      <c r="FU26" s="321"/>
      <c r="FV26" s="321"/>
      <c r="FW26" s="321"/>
      <c r="FX26" s="321"/>
      <c r="FY26" s="321"/>
      <c r="FZ26" s="321"/>
      <c r="GA26" s="321"/>
      <c r="GB26" s="321"/>
      <c r="GC26" s="321"/>
      <c r="GD26" s="321"/>
      <c r="GE26" s="321"/>
      <c r="GF26" s="321"/>
      <c r="GG26" s="321"/>
      <c r="GH26" s="321"/>
      <c r="GI26" s="321"/>
      <c r="GJ26" s="321"/>
      <c r="GK26" s="321"/>
      <c r="GL26" s="321"/>
      <c r="GM26" s="321"/>
      <c r="GN26" s="321"/>
      <c r="GO26" s="321"/>
      <c r="GP26" s="321"/>
      <c r="GQ26" s="321"/>
      <c r="GR26" s="321"/>
      <c r="GS26" s="321"/>
      <c r="GT26" s="321"/>
      <c r="GU26" s="321"/>
      <c r="GV26" s="321"/>
      <c r="GW26" s="321"/>
      <c r="GX26" s="321"/>
      <c r="GY26" s="321"/>
      <c r="GZ26" s="321"/>
      <c r="HA26" s="321"/>
      <c r="HB26" s="321"/>
      <c r="HC26" s="321"/>
      <c r="HD26" s="321"/>
      <c r="HE26" s="321"/>
      <c r="HF26" s="321"/>
      <c r="HG26" s="321"/>
      <c r="HH26" s="321"/>
      <c r="HI26" s="321"/>
      <c r="HJ26" s="321"/>
      <c r="HK26" s="321"/>
      <c r="HL26" s="321"/>
      <c r="HM26" s="321"/>
      <c r="HN26" s="321"/>
      <c r="HO26" s="321"/>
      <c r="HP26" s="321"/>
      <c r="HQ26" s="321"/>
      <c r="HR26" s="321"/>
      <c r="HS26" s="321"/>
      <c r="HT26" s="321"/>
      <c r="HU26" s="321"/>
      <c r="HV26" s="321"/>
      <c r="HW26" s="321"/>
      <c r="HX26" s="321"/>
      <c r="HY26" s="321"/>
      <c r="HZ26" s="321"/>
      <c r="IA26" s="321"/>
      <c r="IB26" s="321"/>
      <c r="IC26" s="321"/>
      <c r="ID26" s="321"/>
      <c r="IE26" s="321"/>
      <c r="IF26" s="321"/>
      <c r="IG26" s="321"/>
      <c r="IH26" s="321"/>
      <c r="II26" s="321"/>
      <c r="IJ26" s="321"/>
      <c r="IK26" s="321"/>
      <c r="IL26" s="321"/>
      <c r="IM26" s="321"/>
      <c r="IN26" s="321"/>
      <c r="IO26" s="321"/>
      <c r="IP26" s="321"/>
      <c r="IQ26" s="321"/>
      <c r="IR26" s="321"/>
      <c r="IS26" s="321"/>
      <c r="IT26" s="321"/>
      <c r="IU26" s="321"/>
      <c r="IV26" s="321"/>
    </row>
    <row r="27" spans="1:256" ht="60" customHeight="1">
      <c r="A27" s="816"/>
      <c r="B27" s="817">
        <v>3</v>
      </c>
      <c r="C27" s="531" t="str">
        <f>UPPER(IF($A27="","",VLOOKUP($A27,#REF!,2)))</f>
        <v/>
      </c>
      <c r="D27" s="808" t="str">
        <f>UPPER(IF($A27="","",VLOOKUP($A27,#REF!,3)))</f>
        <v/>
      </c>
      <c r="E27" s="808" t="str">
        <f>PROPER(IF($A27="","",VLOOKUP($A27,#REF!,4)))</f>
        <v/>
      </c>
      <c r="F27" s="531" t="str">
        <f>UPPER(IF($A27="","",VLOOKUP($A27,#REF!,5)))</f>
        <v/>
      </c>
      <c r="G27" s="535"/>
      <c r="H27" s="535"/>
      <c r="I27" s="534"/>
      <c r="J27" s="535"/>
      <c r="K27" s="535"/>
      <c r="L27" s="536"/>
      <c r="M27" s="536"/>
      <c r="N27" s="1770"/>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Q27" s="321"/>
      <c r="BR27" s="321"/>
      <c r="BS27" s="321"/>
      <c r="BT27" s="321"/>
      <c r="BU27" s="321"/>
      <c r="BV27" s="321"/>
      <c r="BW27" s="321"/>
      <c r="BX27" s="321"/>
      <c r="BY27" s="321"/>
      <c r="BZ27" s="321"/>
      <c r="CA27" s="321"/>
      <c r="CB27" s="321"/>
      <c r="CC27" s="321"/>
      <c r="CD27" s="321"/>
      <c r="CE27" s="321"/>
      <c r="CF27" s="321"/>
      <c r="CG27" s="321"/>
      <c r="CH27" s="321"/>
      <c r="CI27" s="321"/>
      <c r="CJ27" s="321"/>
      <c r="CK27" s="321"/>
      <c r="CL27" s="321"/>
      <c r="CM27" s="321"/>
      <c r="CN27" s="321"/>
      <c r="CO27" s="321"/>
      <c r="CP27" s="321"/>
      <c r="CQ27" s="321"/>
      <c r="CR27" s="321"/>
      <c r="CS27" s="321"/>
      <c r="CT27" s="321"/>
      <c r="CU27" s="321"/>
      <c r="CV27" s="321"/>
      <c r="CW27" s="321"/>
      <c r="CX27" s="321"/>
      <c r="CY27" s="321"/>
      <c r="CZ27" s="321"/>
      <c r="DA27" s="321"/>
      <c r="DB27" s="321"/>
      <c r="DC27" s="321"/>
      <c r="DD27" s="321"/>
      <c r="DE27" s="321"/>
      <c r="DF27" s="321"/>
      <c r="DG27" s="321"/>
      <c r="DH27" s="321"/>
      <c r="DI27" s="321"/>
      <c r="DJ27" s="321"/>
      <c r="DK27" s="321"/>
      <c r="DL27" s="321"/>
      <c r="DM27" s="321"/>
      <c r="DN27" s="321"/>
      <c r="DO27" s="321"/>
      <c r="DP27" s="321"/>
      <c r="DQ27" s="321"/>
      <c r="DR27" s="321"/>
      <c r="DS27" s="321"/>
      <c r="DT27" s="321"/>
      <c r="DU27" s="321"/>
      <c r="DV27" s="321"/>
      <c r="DW27" s="321"/>
      <c r="DX27" s="321"/>
      <c r="DY27" s="321"/>
      <c r="DZ27" s="321"/>
      <c r="EA27" s="321"/>
      <c r="EB27" s="321"/>
      <c r="EC27" s="321"/>
      <c r="ED27" s="321"/>
      <c r="EE27" s="321"/>
      <c r="EF27" s="321"/>
      <c r="EG27" s="321"/>
      <c r="EH27" s="321"/>
      <c r="EI27" s="321"/>
      <c r="EJ27" s="321"/>
      <c r="EK27" s="321"/>
      <c r="EL27" s="321"/>
      <c r="EM27" s="321"/>
      <c r="EN27" s="321"/>
      <c r="EO27" s="321"/>
      <c r="EP27" s="321"/>
      <c r="EQ27" s="321"/>
      <c r="ER27" s="321"/>
      <c r="ES27" s="321"/>
      <c r="ET27" s="321"/>
      <c r="EU27" s="321"/>
      <c r="EV27" s="321"/>
      <c r="EW27" s="321"/>
      <c r="EX27" s="321"/>
      <c r="EY27" s="321"/>
      <c r="EZ27" s="321"/>
      <c r="FA27" s="321"/>
      <c r="FB27" s="321"/>
      <c r="FC27" s="321"/>
      <c r="FD27" s="321"/>
      <c r="FE27" s="321"/>
      <c r="FF27" s="321"/>
      <c r="FG27" s="321"/>
      <c r="FH27" s="321"/>
      <c r="FI27" s="321"/>
      <c r="FJ27" s="321"/>
      <c r="FK27" s="321"/>
      <c r="FL27" s="321"/>
      <c r="FM27" s="321"/>
      <c r="FN27" s="321"/>
      <c r="FO27" s="321"/>
      <c r="FP27" s="321"/>
      <c r="FQ27" s="321"/>
      <c r="FR27" s="321"/>
      <c r="FS27" s="321"/>
      <c r="FT27" s="321"/>
      <c r="FU27" s="321"/>
      <c r="FV27" s="321"/>
      <c r="FW27" s="321"/>
      <c r="FX27" s="321"/>
      <c r="FY27" s="321"/>
      <c r="FZ27" s="321"/>
      <c r="GA27" s="321"/>
      <c r="GB27" s="321"/>
      <c r="GC27" s="321"/>
      <c r="GD27" s="321"/>
      <c r="GE27" s="321"/>
      <c r="GF27" s="321"/>
      <c r="GG27" s="321"/>
      <c r="GH27" s="321"/>
      <c r="GI27" s="321"/>
      <c r="GJ27" s="321"/>
      <c r="GK27" s="321"/>
      <c r="GL27" s="321"/>
      <c r="GM27" s="321"/>
      <c r="GN27" s="321"/>
      <c r="GO27" s="321"/>
      <c r="GP27" s="321"/>
      <c r="GQ27" s="321"/>
      <c r="GR27" s="321"/>
      <c r="GS27" s="321"/>
      <c r="GT27" s="321"/>
      <c r="GU27" s="321"/>
      <c r="GV27" s="321"/>
      <c r="GW27" s="321"/>
      <c r="GX27" s="321"/>
      <c r="GY27" s="321"/>
      <c r="GZ27" s="321"/>
      <c r="HA27" s="321"/>
      <c r="HB27" s="321"/>
      <c r="HC27" s="321"/>
      <c r="HD27" s="321"/>
      <c r="HE27" s="321"/>
      <c r="HF27" s="321"/>
      <c r="HG27" s="321"/>
      <c r="HH27" s="321"/>
      <c r="HI27" s="321"/>
      <c r="HJ27" s="321"/>
      <c r="HK27" s="321"/>
      <c r="HL27" s="321"/>
      <c r="HM27" s="321"/>
      <c r="HN27" s="321"/>
      <c r="HO27" s="321"/>
      <c r="HP27" s="321"/>
      <c r="HQ27" s="321"/>
      <c r="HR27" s="321"/>
      <c r="HS27" s="321"/>
      <c r="HT27" s="321"/>
      <c r="HU27" s="321"/>
      <c r="HV27" s="321"/>
      <c r="HW27" s="321"/>
      <c r="HX27" s="321"/>
      <c r="HY27" s="321"/>
      <c r="HZ27" s="321"/>
      <c r="IA27" s="321"/>
      <c r="IB27" s="321"/>
      <c r="IC27" s="321"/>
      <c r="ID27" s="321"/>
      <c r="IE27" s="321"/>
      <c r="IF27" s="321"/>
      <c r="IG27" s="321"/>
      <c r="IH27" s="321"/>
      <c r="II27" s="321"/>
      <c r="IJ27" s="321"/>
      <c r="IK27" s="321"/>
      <c r="IL27" s="321"/>
      <c r="IM27" s="321"/>
      <c r="IN27" s="321"/>
      <c r="IO27" s="321"/>
      <c r="IP27" s="321"/>
      <c r="IQ27" s="321"/>
      <c r="IR27" s="321"/>
      <c r="IS27" s="321"/>
      <c r="IT27" s="321"/>
      <c r="IU27" s="321"/>
      <c r="IV27" s="321"/>
    </row>
    <row r="28" spans="1:256" ht="60" customHeight="1">
      <c r="A28" s="816"/>
      <c r="B28" s="817">
        <v>4</v>
      </c>
      <c r="C28" s="531" t="str">
        <f>UPPER(IF($A28="","",VLOOKUP($A28,#REF!,2)))</f>
        <v/>
      </c>
      <c r="D28" s="808" t="str">
        <f>UPPER(IF($A28="","",VLOOKUP($A28,#REF!,3)))</f>
        <v/>
      </c>
      <c r="E28" s="808" t="str">
        <f>PROPER(IF($A28="","",VLOOKUP($A28,#REF!,4)))</f>
        <v/>
      </c>
      <c r="F28" s="531" t="str">
        <f>UPPER(IF($A28="","",VLOOKUP($A28,#REF!,5)))</f>
        <v/>
      </c>
      <c r="G28" s="535"/>
      <c r="H28" s="535"/>
      <c r="I28" s="535"/>
      <c r="J28" s="534"/>
      <c r="K28" s="535"/>
      <c r="L28" s="536"/>
      <c r="M28" s="536"/>
      <c r="N28" s="1770"/>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c r="AZ28" s="321"/>
      <c r="BA28" s="321"/>
      <c r="BB28" s="321"/>
      <c r="BC28" s="321"/>
      <c r="BD28" s="321"/>
      <c r="BE28" s="321"/>
      <c r="BF28" s="321"/>
      <c r="BG28" s="321"/>
      <c r="BH28" s="321"/>
      <c r="BI28" s="321"/>
      <c r="BJ28" s="321"/>
      <c r="BK28" s="321"/>
      <c r="BL28" s="321"/>
      <c r="BM28" s="321"/>
      <c r="BN28" s="321"/>
      <c r="BO28" s="321"/>
      <c r="BP28" s="321"/>
      <c r="BQ28" s="321"/>
      <c r="BR28" s="321"/>
      <c r="BS28" s="321"/>
      <c r="BT28" s="321"/>
      <c r="BU28" s="321"/>
      <c r="BV28" s="321"/>
      <c r="BW28" s="321"/>
      <c r="BX28" s="321"/>
      <c r="BY28" s="321"/>
      <c r="BZ28" s="321"/>
      <c r="CA28" s="321"/>
      <c r="CB28" s="321"/>
      <c r="CC28" s="321"/>
      <c r="CD28" s="321"/>
      <c r="CE28" s="321"/>
      <c r="CF28" s="321"/>
      <c r="CG28" s="321"/>
      <c r="CH28" s="321"/>
      <c r="CI28" s="321"/>
      <c r="CJ28" s="321"/>
      <c r="CK28" s="321"/>
      <c r="CL28" s="321"/>
      <c r="CM28" s="321"/>
      <c r="CN28" s="321"/>
      <c r="CO28" s="321"/>
      <c r="CP28" s="321"/>
      <c r="CQ28" s="321"/>
      <c r="CR28" s="321"/>
      <c r="CS28" s="321"/>
      <c r="CT28" s="321"/>
      <c r="CU28" s="321"/>
      <c r="CV28" s="321"/>
      <c r="CW28" s="321"/>
      <c r="CX28" s="321"/>
      <c r="CY28" s="321"/>
      <c r="CZ28" s="321"/>
      <c r="DA28" s="321"/>
      <c r="DB28" s="321"/>
      <c r="DC28" s="321"/>
      <c r="DD28" s="321"/>
      <c r="DE28" s="321"/>
      <c r="DF28" s="321"/>
      <c r="DG28" s="321"/>
      <c r="DH28" s="321"/>
      <c r="DI28" s="321"/>
      <c r="DJ28" s="321"/>
      <c r="DK28" s="321"/>
      <c r="DL28" s="321"/>
      <c r="DM28" s="321"/>
      <c r="DN28" s="321"/>
      <c r="DO28" s="321"/>
      <c r="DP28" s="321"/>
      <c r="DQ28" s="321"/>
      <c r="DR28" s="321"/>
      <c r="DS28" s="321"/>
      <c r="DT28" s="321"/>
      <c r="DU28" s="321"/>
      <c r="DV28" s="321"/>
      <c r="DW28" s="321"/>
      <c r="DX28" s="321"/>
      <c r="DY28" s="321"/>
      <c r="DZ28" s="321"/>
      <c r="EA28" s="321"/>
      <c r="EB28" s="321"/>
      <c r="EC28" s="321"/>
      <c r="ED28" s="321"/>
      <c r="EE28" s="321"/>
      <c r="EF28" s="321"/>
      <c r="EG28" s="321"/>
      <c r="EH28" s="321"/>
      <c r="EI28" s="321"/>
      <c r="EJ28" s="321"/>
      <c r="EK28" s="321"/>
      <c r="EL28" s="321"/>
      <c r="EM28" s="321"/>
      <c r="EN28" s="321"/>
      <c r="EO28" s="321"/>
      <c r="EP28" s="321"/>
      <c r="EQ28" s="321"/>
      <c r="ER28" s="321"/>
      <c r="ES28" s="321"/>
      <c r="ET28" s="321"/>
      <c r="EU28" s="321"/>
      <c r="EV28" s="321"/>
      <c r="EW28" s="321"/>
      <c r="EX28" s="321"/>
      <c r="EY28" s="321"/>
      <c r="EZ28" s="321"/>
      <c r="FA28" s="321"/>
      <c r="FB28" s="321"/>
      <c r="FC28" s="321"/>
      <c r="FD28" s="321"/>
      <c r="FE28" s="321"/>
      <c r="FF28" s="321"/>
      <c r="FG28" s="321"/>
      <c r="FH28" s="321"/>
      <c r="FI28" s="321"/>
      <c r="FJ28" s="321"/>
      <c r="FK28" s="321"/>
      <c r="FL28" s="321"/>
      <c r="FM28" s="321"/>
      <c r="FN28" s="321"/>
      <c r="FO28" s="321"/>
      <c r="FP28" s="321"/>
      <c r="FQ28" s="321"/>
      <c r="FR28" s="321"/>
      <c r="FS28" s="321"/>
      <c r="FT28" s="321"/>
      <c r="FU28" s="321"/>
      <c r="FV28" s="321"/>
      <c r="FW28" s="321"/>
      <c r="FX28" s="321"/>
      <c r="FY28" s="321"/>
      <c r="FZ28" s="321"/>
      <c r="GA28" s="321"/>
      <c r="GB28" s="321"/>
      <c r="GC28" s="321"/>
      <c r="GD28" s="321"/>
      <c r="GE28" s="321"/>
      <c r="GF28" s="321"/>
      <c r="GG28" s="321"/>
      <c r="GH28" s="321"/>
      <c r="GI28" s="321"/>
      <c r="GJ28" s="321"/>
      <c r="GK28" s="321"/>
      <c r="GL28" s="321"/>
      <c r="GM28" s="321"/>
      <c r="GN28" s="321"/>
      <c r="GO28" s="321"/>
      <c r="GP28" s="321"/>
      <c r="GQ28" s="321"/>
      <c r="GR28" s="321"/>
      <c r="GS28" s="321"/>
      <c r="GT28" s="321"/>
      <c r="GU28" s="321"/>
      <c r="GV28" s="321"/>
      <c r="GW28" s="321"/>
      <c r="GX28" s="321"/>
      <c r="GY28" s="321"/>
      <c r="GZ28" s="321"/>
      <c r="HA28" s="321"/>
      <c r="HB28" s="321"/>
      <c r="HC28" s="321"/>
      <c r="HD28" s="321"/>
      <c r="HE28" s="321"/>
      <c r="HF28" s="321"/>
      <c r="HG28" s="321"/>
      <c r="HH28" s="321"/>
      <c r="HI28" s="321"/>
      <c r="HJ28" s="321"/>
      <c r="HK28" s="321"/>
      <c r="HL28" s="321"/>
      <c r="HM28" s="321"/>
      <c r="HN28" s="321"/>
      <c r="HO28" s="321"/>
      <c r="HP28" s="321"/>
      <c r="HQ28" s="321"/>
      <c r="HR28" s="321"/>
      <c r="HS28" s="321"/>
      <c r="HT28" s="321"/>
      <c r="HU28" s="321"/>
      <c r="HV28" s="321"/>
      <c r="HW28" s="321"/>
      <c r="HX28" s="321"/>
      <c r="HY28" s="321"/>
      <c r="HZ28" s="321"/>
      <c r="IA28" s="321"/>
      <c r="IB28" s="321"/>
      <c r="IC28" s="321"/>
      <c r="ID28" s="321"/>
      <c r="IE28" s="321"/>
      <c r="IF28" s="321"/>
      <c r="IG28" s="321"/>
      <c r="IH28" s="321"/>
      <c r="II28" s="321"/>
      <c r="IJ28" s="321"/>
      <c r="IK28" s="321"/>
      <c r="IL28" s="321"/>
      <c r="IM28" s="321"/>
      <c r="IN28" s="321"/>
      <c r="IO28" s="321"/>
      <c r="IP28" s="321"/>
      <c r="IQ28" s="321"/>
      <c r="IR28" s="321"/>
      <c r="IS28" s="321"/>
      <c r="IT28" s="321"/>
      <c r="IU28" s="321"/>
      <c r="IV28" s="321"/>
    </row>
    <row r="29" spans="1:256" ht="60" customHeight="1">
      <c r="A29" s="816"/>
      <c r="B29" s="817">
        <v>5</v>
      </c>
      <c r="C29" s="531" t="str">
        <f>UPPER(IF($A29="","",VLOOKUP($A29,#REF!,2)))</f>
        <v/>
      </c>
      <c r="D29" s="808" t="str">
        <f>UPPER(IF($A29="","",VLOOKUP($A29,#REF!,3)))</f>
        <v/>
      </c>
      <c r="E29" s="808" t="str">
        <f>PROPER(IF($A29="","",VLOOKUP($A29,#REF!,4)))</f>
        <v/>
      </c>
      <c r="F29" s="531" t="str">
        <f>UPPER(IF($A29="","",VLOOKUP($A29,#REF!,5)))</f>
        <v/>
      </c>
      <c r="G29" s="535"/>
      <c r="H29" s="535"/>
      <c r="I29" s="535"/>
      <c r="J29" s="535"/>
      <c r="K29" s="534"/>
      <c r="L29" s="536"/>
      <c r="M29" s="536"/>
      <c r="N29" s="1770"/>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321"/>
      <c r="CC29" s="321"/>
      <c r="CD29" s="321"/>
      <c r="CE29" s="321"/>
      <c r="CF29" s="321"/>
      <c r="CG29" s="321"/>
      <c r="CH29" s="321"/>
      <c r="CI29" s="321"/>
      <c r="CJ29" s="321"/>
      <c r="CK29" s="321"/>
      <c r="CL29" s="321"/>
      <c r="CM29" s="321"/>
      <c r="CN29" s="321"/>
      <c r="CO29" s="321"/>
      <c r="CP29" s="321"/>
      <c r="CQ29" s="321"/>
      <c r="CR29" s="321"/>
      <c r="CS29" s="321"/>
      <c r="CT29" s="321"/>
      <c r="CU29" s="321"/>
      <c r="CV29" s="321"/>
      <c r="CW29" s="321"/>
      <c r="CX29" s="321"/>
      <c r="CY29" s="321"/>
      <c r="CZ29" s="321"/>
      <c r="DA29" s="321"/>
      <c r="DB29" s="321"/>
      <c r="DC29" s="321"/>
      <c r="DD29" s="321"/>
      <c r="DE29" s="321"/>
      <c r="DF29" s="321"/>
      <c r="DG29" s="321"/>
      <c r="DH29" s="321"/>
      <c r="DI29" s="321"/>
      <c r="DJ29" s="321"/>
      <c r="DK29" s="321"/>
      <c r="DL29" s="321"/>
      <c r="DM29" s="321"/>
      <c r="DN29" s="321"/>
      <c r="DO29" s="321"/>
      <c r="DP29" s="321"/>
      <c r="DQ29" s="321"/>
      <c r="DR29" s="321"/>
      <c r="DS29" s="321"/>
      <c r="DT29" s="321"/>
      <c r="DU29" s="321"/>
      <c r="DV29" s="321"/>
      <c r="DW29" s="321"/>
      <c r="DX29" s="321"/>
      <c r="DY29" s="321"/>
      <c r="DZ29" s="321"/>
      <c r="EA29" s="321"/>
      <c r="EB29" s="321"/>
      <c r="EC29" s="321"/>
      <c r="ED29" s="321"/>
      <c r="EE29" s="321"/>
      <c r="EF29" s="321"/>
      <c r="EG29" s="321"/>
      <c r="EH29" s="321"/>
      <c r="EI29" s="321"/>
      <c r="EJ29" s="321"/>
      <c r="EK29" s="321"/>
      <c r="EL29" s="321"/>
      <c r="EM29" s="321"/>
      <c r="EN29" s="321"/>
      <c r="EO29" s="321"/>
      <c r="EP29" s="321"/>
      <c r="EQ29" s="321"/>
      <c r="ER29" s="321"/>
      <c r="ES29" s="321"/>
      <c r="ET29" s="321"/>
      <c r="EU29" s="321"/>
      <c r="EV29" s="321"/>
      <c r="EW29" s="321"/>
      <c r="EX29" s="321"/>
      <c r="EY29" s="321"/>
      <c r="EZ29" s="321"/>
      <c r="FA29" s="321"/>
      <c r="FB29" s="321"/>
      <c r="FC29" s="321"/>
      <c r="FD29" s="321"/>
      <c r="FE29" s="321"/>
      <c r="FF29" s="321"/>
      <c r="FG29" s="321"/>
      <c r="FH29" s="321"/>
      <c r="FI29" s="321"/>
      <c r="FJ29" s="321"/>
      <c r="FK29" s="321"/>
      <c r="FL29" s="321"/>
      <c r="FM29" s="321"/>
      <c r="FN29" s="321"/>
      <c r="FO29" s="321"/>
      <c r="FP29" s="321"/>
      <c r="FQ29" s="321"/>
      <c r="FR29" s="321"/>
      <c r="FS29" s="321"/>
      <c r="FT29" s="321"/>
      <c r="FU29" s="321"/>
      <c r="FV29" s="321"/>
      <c r="FW29" s="321"/>
      <c r="FX29" s="321"/>
      <c r="FY29" s="321"/>
      <c r="FZ29" s="321"/>
      <c r="GA29" s="321"/>
      <c r="GB29" s="321"/>
      <c r="GC29" s="321"/>
      <c r="GD29" s="321"/>
      <c r="GE29" s="321"/>
      <c r="GF29" s="321"/>
      <c r="GG29" s="321"/>
      <c r="GH29" s="321"/>
      <c r="GI29" s="321"/>
      <c r="GJ29" s="321"/>
      <c r="GK29" s="321"/>
      <c r="GL29" s="321"/>
      <c r="GM29" s="321"/>
      <c r="GN29" s="321"/>
      <c r="GO29" s="321"/>
      <c r="GP29" s="321"/>
      <c r="GQ29" s="321"/>
      <c r="GR29" s="321"/>
      <c r="GS29" s="321"/>
      <c r="GT29" s="321"/>
      <c r="GU29" s="321"/>
      <c r="GV29" s="321"/>
      <c r="GW29" s="321"/>
      <c r="GX29" s="321"/>
      <c r="GY29" s="321"/>
      <c r="GZ29" s="321"/>
      <c r="HA29" s="321"/>
      <c r="HB29" s="321"/>
      <c r="HC29" s="321"/>
      <c r="HD29" s="321"/>
      <c r="HE29" s="321"/>
      <c r="HF29" s="321"/>
      <c r="HG29" s="321"/>
      <c r="HH29" s="321"/>
      <c r="HI29" s="321"/>
      <c r="HJ29" s="321"/>
      <c r="HK29" s="321"/>
      <c r="HL29" s="321"/>
      <c r="HM29" s="321"/>
      <c r="HN29" s="321"/>
      <c r="HO29" s="321"/>
      <c r="HP29" s="321"/>
      <c r="HQ29" s="321"/>
      <c r="HR29" s="321"/>
      <c r="HS29" s="321"/>
      <c r="HT29" s="321"/>
      <c r="HU29" s="321"/>
      <c r="HV29" s="321"/>
      <c r="HW29" s="321"/>
      <c r="HX29" s="321"/>
      <c r="HY29" s="321"/>
      <c r="HZ29" s="321"/>
      <c r="IA29" s="321"/>
      <c r="IB29" s="321"/>
      <c r="IC29" s="321"/>
      <c r="ID29" s="321"/>
      <c r="IE29" s="321"/>
      <c r="IF29" s="321"/>
      <c r="IG29" s="321"/>
      <c r="IH29" s="321"/>
      <c r="II29" s="321"/>
      <c r="IJ29" s="321"/>
      <c r="IK29" s="321"/>
      <c r="IL29" s="321"/>
      <c r="IM29" s="321"/>
      <c r="IN29" s="321"/>
      <c r="IO29" s="321"/>
      <c r="IP29" s="321"/>
      <c r="IQ29" s="321"/>
      <c r="IR29" s="321"/>
      <c r="IS29" s="321"/>
      <c r="IT29" s="321"/>
      <c r="IU29" s="321"/>
      <c r="IV29" s="321"/>
    </row>
    <row r="30" spans="1:256" ht="102.75" customHeight="1">
      <c r="A30" s="1781"/>
      <c r="B30" s="1781"/>
      <c r="C30" s="329" t="s">
        <v>227</v>
      </c>
      <c r="D30" s="810"/>
      <c r="E30" s="811"/>
      <c r="F30" s="330" t="s">
        <v>212</v>
      </c>
      <c r="G30" s="913">
        <f>'vnos podatkov'!$B$10</f>
        <v>0</v>
      </c>
      <c r="H30" s="355"/>
      <c r="I30" s="355"/>
      <c r="J30" s="355"/>
      <c r="K30" s="331" t="s">
        <v>186</v>
      </c>
      <c r="L30" s="1774"/>
      <c r="M30" s="1774"/>
      <c r="N30" s="1770"/>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c r="BN30" s="321"/>
      <c r="BO30" s="321"/>
      <c r="BP30" s="321"/>
      <c r="BQ30" s="321"/>
      <c r="BR30" s="321"/>
      <c r="BS30" s="321"/>
      <c r="BT30" s="321"/>
      <c r="BU30" s="321"/>
      <c r="BV30" s="321"/>
      <c r="BW30" s="321"/>
      <c r="BX30" s="321"/>
      <c r="BY30" s="321"/>
      <c r="BZ30" s="321"/>
      <c r="CA30" s="321"/>
      <c r="CB30" s="321"/>
      <c r="CC30" s="321"/>
      <c r="CD30" s="321"/>
      <c r="CE30" s="321"/>
      <c r="CF30" s="321"/>
      <c r="CG30" s="321"/>
      <c r="CH30" s="321"/>
      <c r="CI30" s="321"/>
      <c r="CJ30" s="321"/>
      <c r="CK30" s="321"/>
      <c r="CL30" s="321"/>
      <c r="CM30" s="321"/>
      <c r="CN30" s="321"/>
      <c r="CO30" s="321"/>
      <c r="CP30" s="321"/>
      <c r="CQ30" s="321"/>
      <c r="CR30" s="321"/>
      <c r="CS30" s="321"/>
      <c r="CT30" s="321"/>
      <c r="CU30" s="321"/>
      <c r="CV30" s="321"/>
      <c r="CW30" s="321"/>
      <c r="CX30" s="321"/>
      <c r="CY30" s="321"/>
      <c r="CZ30" s="321"/>
      <c r="DA30" s="321"/>
      <c r="DB30" s="321"/>
      <c r="DC30" s="321"/>
      <c r="DD30" s="321"/>
      <c r="DE30" s="321"/>
      <c r="DF30" s="321"/>
      <c r="DG30" s="321"/>
      <c r="DH30" s="321"/>
      <c r="DI30" s="321"/>
      <c r="DJ30" s="321"/>
      <c r="DK30" s="321"/>
      <c r="DL30" s="321"/>
      <c r="DM30" s="321"/>
      <c r="DN30" s="321"/>
      <c r="DO30" s="321"/>
      <c r="DP30" s="321"/>
      <c r="DQ30" s="321"/>
      <c r="DR30" s="321"/>
      <c r="DS30" s="321"/>
      <c r="DT30" s="321"/>
      <c r="DU30" s="321"/>
      <c r="DV30" s="321"/>
      <c r="DW30" s="321"/>
      <c r="DX30" s="321"/>
      <c r="DY30" s="321"/>
      <c r="DZ30" s="321"/>
      <c r="EA30" s="321"/>
      <c r="EB30" s="321"/>
      <c r="EC30" s="321"/>
      <c r="ED30" s="321"/>
      <c r="EE30" s="321"/>
      <c r="EF30" s="321"/>
      <c r="EG30" s="321"/>
      <c r="EH30" s="321"/>
      <c r="EI30" s="321"/>
      <c r="EJ30" s="321"/>
      <c r="EK30" s="321"/>
      <c r="EL30" s="321"/>
      <c r="EM30" s="321"/>
      <c r="EN30" s="321"/>
      <c r="EO30" s="321"/>
      <c r="EP30" s="321"/>
      <c r="EQ30" s="321"/>
      <c r="ER30" s="321"/>
      <c r="ES30" s="321"/>
      <c r="ET30" s="321"/>
      <c r="EU30" s="321"/>
      <c r="EV30" s="321"/>
      <c r="EW30" s="321"/>
      <c r="EX30" s="321"/>
      <c r="EY30" s="321"/>
      <c r="EZ30" s="321"/>
      <c r="FA30" s="321"/>
      <c r="FB30" s="321"/>
      <c r="FC30" s="321"/>
      <c r="FD30" s="321"/>
      <c r="FE30" s="321"/>
      <c r="FF30" s="321"/>
      <c r="FG30" s="321"/>
      <c r="FH30" s="321"/>
      <c r="FI30" s="321"/>
      <c r="FJ30" s="321"/>
      <c r="FK30" s="321"/>
      <c r="FL30" s="321"/>
      <c r="FM30" s="321"/>
      <c r="FN30" s="321"/>
      <c r="FO30" s="321"/>
      <c r="FP30" s="321"/>
      <c r="FQ30" s="321"/>
      <c r="FR30" s="321"/>
      <c r="FS30" s="321"/>
      <c r="FT30" s="321"/>
      <c r="FU30" s="321"/>
      <c r="FV30" s="321"/>
      <c r="FW30" s="321"/>
      <c r="FX30" s="321"/>
      <c r="FY30" s="321"/>
      <c r="FZ30" s="321"/>
      <c r="GA30" s="321"/>
      <c r="GB30" s="321"/>
      <c r="GC30" s="321"/>
      <c r="GD30" s="321"/>
      <c r="GE30" s="321"/>
      <c r="GF30" s="321"/>
      <c r="GG30" s="321"/>
      <c r="GH30" s="321"/>
      <c r="GI30" s="321"/>
      <c r="GJ30" s="321"/>
      <c r="GK30" s="321"/>
      <c r="GL30" s="321"/>
      <c r="GM30" s="321"/>
      <c r="GN30" s="321"/>
      <c r="GO30" s="321"/>
      <c r="GP30" s="321"/>
      <c r="GQ30" s="321"/>
      <c r="GR30" s="321"/>
      <c r="GS30" s="321"/>
      <c r="GT30" s="321"/>
      <c r="GU30" s="321"/>
      <c r="GV30" s="321"/>
      <c r="GW30" s="321"/>
      <c r="GX30" s="321"/>
      <c r="GY30" s="321"/>
      <c r="GZ30" s="321"/>
      <c r="HA30" s="321"/>
      <c r="HB30" s="321"/>
      <c r="HC30" s="321"/>
      <c r="HD30" s="321"/>
      <c r="HE30" s="321"/>
      <c r="HF30" s="321"/>
      <c r="HG30" s="321"/>
      <c r="HH30" s="321"/>
      <c r="HI30" s="321"/>
      <c r="HJ30" s="321"/>
      <c r="HK30" s="321"/>
      <c r="HL30" s="321"/>
      <c r="HM30" s="321"/>
      <c r="HN30" s="321"/>
      <c r="HO30" s="321"/>
      <c r="HP30" s="321"/>
      <c r="HQ30" s="321"/>
      <c r="HR30" s="321"/>
      <c r="HS30" s="321"/>
      <c r="HT30" s="321"/>
      <c r="HU30" s="321"/>
      <c r="HV30" s="321"/>
      <c r="HW30" s="321"/>
      <c r="HX30" s="321"/>
      <c r="HY30" s="321"/>
      <c r="HZ30" s="321"/>
      <c r="IA30" s="321"/>
      <c r="IB30" s="321"/>
      <c r="IC30" s="321"/>
      <c r="ID30" s="321"/>
      <c r="IE30" s="321"/>
      <c r="IF30" s="321"/>
      <c r="IG30" s="321"/>
      <c r="IH30" s="321"/>
      <c r="II30" s="321"/>
      <c r="IJ30" s="321"/>
      <c r="IK30" s="321"/>
      <c r="IL30" s="321"/>
      <c r="IM30" s="321"/>
      <c r="IN30" s="321"/>
      <c r="IO30" s="321"/>
      <c r="IP30" s="321"/>
      <c r="IQ30" s="321"/>
      <c r="IR30" s="321"/>
      <c r="IS30" s="321"/>
      <c r="IT30" s="321"/>
      <c r="IU30" s="321"/>
      <c r="IV30" s="321"/>
    </row>
    <row r="31" spans="1:256" s="325" customFormat="1" ht="50.1" customHeight="1">
      <c r="A31" s="1781"/>
      <c r="B31" s="1781"/>
      <c r="C31" s="332" t="s">
        <v>188</v>
      </c>
      <c r="D31" s="811"/>
      <c r="E31" s="811"/>
      <c r="F31" s="333" t="s">
        <v>198</v>
      </c>
      <c r="G31" s="1782">
        <f>'vnos podatkov'!$E$10</f>
        <v>0</v>
      </c>
      <c r="H31" s="1782">
        <f>'vnos podatkov'!$E$10</f>
        <v>0</v>
      </c>
      <c r="I31" s="1782">
        <f>'vnos podatkov'!$E$10</f>
        <v>0</v>
      </c>
      <c r="J31" s="1782">
        <f>'vnos podatkov'!$E$10</f>
        <v>0</v>
      </c>
      <c r="K31" s="331" t="s">
        <v>186</v>
      </c>
      <c r="L31" s="1773"/>
      <c r="M31" s="1773"/>
      <c r="N31" s="1770"/>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4"/>
      <c r="CI31" s="324"/>
      <c r="CJ31" s="324"/>
      <c r="CK31" s="324"/>
      <c r="CL31" s="324"/>
      <c r="CM31" s="324"/>
      <c r="CN31" s="324"/>
      <c r="CO31" s="324"/>
      <c r="CP31" s="324"/>
      <c r="CQ31" s="324"/>
      <c r="CR31" s="324"/>
      <c r="CS31" s="324"/>
      <c r="CT31" s="324"/>
      <c r="CU31" s="324"/>
      <c r="CV31" s="324"/>
      <c r="CW31" s="324"/>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324"/>
      <c r="DX31" s="324"/>
      <c r="DY31" s="324"/>
      <c r="DZ31" s="324"/>
      <c r="EA31" s="324"/>
      <c r="EB31" s="324"/>
      <c r="EC31" s="324"/>
      <c r="ED31" s="324"/>
      <c r="EE31" s="324"/>
      <c r="EF31" s="324"/>
      <c r="EG31" s="324"/>
      <c r="EH31" s="324"/>
      <c r="EI31" s="324"/>
      <c r="EJ31" s="324"/>
      <c r="EK31" s="324"/>
      <c r="EL31" s="324"/>
      <c r="EM31" s="324"/>
      <c r="EN31" s="324"/>
      <c r="EO31" s="324"/>
      <c r="EP31" s="324"/>
      <c r="EQ31" s="324"/>
      <c r="ER31" s="324"/>
      <c r="ES31" s="324"/>
      <c r="ET31" s="324"/>
      <c r="EU31" s="324"/>
      <c r="EV31" s="324"/>
      <c r="EW31" s="324"/>
      <c r="EX31" s="324"/>
      <c r="EY31" s="324"/>
      <c r="EZ31" s="324"/>
      <c r="FA31" s="324"/>
      <c r="FB31" s="324"/>
      <c r="FC31" s="324"/>
      <c r="FD31" s="324"/>
      <c r="FE31" s="324"/>
      <c r="FF31" s="324"/>
      <c r="FG31" s="324"/>
      <c r="FH31" s="324"/>
      <c r="FI31" s="324"/>
      <c r="FJ31" s="324"/>
      <c r="FK31" s="324"/>
      <c r="FL31" s="324"/>
      <c r="FM31" s="324"/>
      <c r="FN31" s="324"/>
      <c r="FO31" s="324"/>
      <c r="FP31" s="324"/>
      <c r="FQ31" s="324"/>
      <c r="FR31" s="324"/>
      <c r="FS31" s="324"/>
      <c r="FT31" s="324"/>
      <c r="FU31" s="324"/>
      <c r="FV31" s="324"/>
      <c r="FW31" s="324"/>
      <c r="FX31" s="324"/>
      <c r="FY31" s="324"/>
      <c r="FZ31" s="324"/>
      <c r="GA31" s="324"/>
      <c r="GB31" s="324"/>
      <c r="GC31" s="324"/>
      <c r="GD31" s="324"/>
      <c r="GE31" s="324"/>
      <c r="GF31" s="324"/>
      <c r="GG31" s="324"/>
      <c r="GH31" s="324"/>
      <c r="GI31" s="324"/>
      <c r="GJ31" s="324"/>
      <c r="GK31" s="324"/>
      <c r="GL31" s="324"/>
      <c r="GM31" s="324"/>
      <c r="GN31" s="324"/>
      <c r="GO31" s="324"/>
      <c r="GP31" s="324"/>
      <c r="GQ31" s="324"/>
      <c r="GR31" s="324"/>
      <c r="GS31" s="324"/>
      <c r="GT31" s="324"/>
      <c r="GU31" s="324"/>
      <c r="GV31" s="324"/>
      <c r="GW31" s="324"/>
      <c r="GX31" s="324"/>
      <c r="GY31" s="324"/>
      <c r="GZ31" s="324"/>
      <c r="HA31" s="324"/>
      <c r="HB31" s="324"/>
      <c r="HC31" s="324"/>
      <c r="HD31" s="324"/>
      <c r="HE31" s="324"/>
      <c r="HF31" s="324"/>
      <c r="HG31" s="324"/>
      <c r="HH31" s="324"/>
      <c r="HI31" s="324"/>
      <c r="HJ31" s="324"/>
      <c r="HK31" s="324"/>
      <c r="HL31" s="324"/>
      <c r="HM31" s="324"/>
      <c r="HN31" s="324"/>
      <c r="HO31" s="324"/>
      <c r="HP31" s="324"/>
      <c r="HQ31" s="324"/>
      <c r="HR31" s="324"/>
      <c r="HS31" s="324"/>
      <c r="HT31" s="324"/>
      <c r="HU31" s="324"/>
      <c r="HV31" s="324"/>
      <c r="HW31" s="324"/>
      <c r="HX31" s="324"/>
      <c r="HY31" s="324"/>
      <c r="HZ31" s="324"/>
      <c r="IA31" s="324"/>
      <c r="IB31" s="324"/>
      <c r="IC31" s="324"/>
      <c r="ID31" s="324"/>
      <c r="IE31" s="324"/>
      <c r="IF31" s="324"/>
      <c r="IG31" s="324"/>
      <c r="IH31" s="324"/>
      <c r="II31" s="324"/>
      <c r="IJ31" s="324"/>
      <c r="IK31" s="324"/>
      <c r="IL31" s="324"/>
      <c r="IM31" s="324"/>
      <c r="IN31" s="324"/>
      <c r="IO31" s="324"/>
      <c r="IP31" s="324"/>
      <c r="IQ31" s="324"/>
      <c r="IR31" s="324"/>
      <c r="IS31" s="324"/>
      <c r="IT31" s="324"/>
      <c r="IU31" s="324"/>
      <c r="IV31" s="324"/>
    </row>
    <row r="32" spans="1:256" ht="50.1" customHeight="1">
      <c r="A32" s="1781"/>
      <c r="B32" s="1781"/>
      <c r="C32" s="332" t="s">
        <v>189</v>
      </c>
      <c r="D32" s="811"/>
      <c r="E32" s="811"/>
      <c r="F32" s="330" t="s">
        <v>211</v>
      </c>
      <c r="G32" s="1783"/>
      <c r="H32" s="1783"/>
      <c r="I32" s="1783"/>
      <c r="J32" s="1783"/>
      <c r="K32" s="331" t="s">
        <v>186</v>
      </c>
      <c r="L32" s="1773"/>
      <c r="M32" s="1773"/>
      <c r="N32" s="1770"/>
    </row>
    <row r="33" spans="1:256" s="335" customFormat="1" ht="30.75">
      <c r="A33" s="1775"/>
      <c r="B33" s="1775"/>
      <c r="C33" s="1775"/>
      <c r="D33" s="1775"/>
      <c r="E33" s="1775"/>
      <c r="F33" s="1775"/>
      <c r="G33" s="1775"/>
      <c r="H33" s="1775"/>
      <c r="I33" s="1775"/>
      <c r="J33" s="1775"/>
      <c r="K33" s="1775"/>
      <c r="L33" s="1775"/>
      <c r="M33" s="1775"/>
      <c r="N33" s="1775"/>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334"/>
      <c r="DI33" s="334"/>
      <c r="DJ33" s="334"/>
      <c r="DK33" s="334"/>
      <c r="DL33" s="334"/>
      <c r="DM33" s="334"/>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c r="FR33" s="334"/>
      <c r="FS33" s="334"/>
      <c r="FT33" s="334"/>
      <c r="FU33" s="334"/>
      <c r="FV33" s="334"/>
      <c r="FW33" s="334"/>
      <c r="FX33" s="334"/>
      <c r="FY33" s="334"/>
      <c r="FZ33" s="334"/>
      <c r="GA33" s="334"/>
      <c r="GB33" s="334"/>
      <c r="GC33" s="334"/>
      <c r="GD33" s="334"/>
      <c r="GE33" s="334"/>
      <c r="GF33" s="334"/>
      <c r="GG33" s="334"/>
      <c r="GH33" s="334"/>
      <c r="GI33" s="334"/>
      <c r="GJ33" s="334"/>
      <c r="GK33" s="334"/>
      <c r="GL33" s="334"/>
      <c r="GM33" s="334"/>
      <c r="GN33" s="334"/>
      <c r="GO33" s="334"/>
      <c r="GP33" s="334"/>
      <c r="GQ33" s="334"/>
      <c r="GR33" s="334"/>
      <c r="GS33" s="334"/>
      <c r="GT33" s="334"/>
      <c r="GU33" s="334"/>
      <c r="GV33" s="334"/>
      <c r="GW33" s="334"/>
      <c r="GX33" s="334"/>
      <c r="GY33" s="334"/>
      <c r="GZ33" s="334"/>
      <c r="HA33" s="334"/>
      <c r="HB33" s="334"/>
      <c r="HC33" s="334"/>
      <c r="HD33" s="334"/>
      <c r="HE33" s="334"/>
      <c r="HF33" s="334"/>
      <c r="HG33" s="334"/>
      <c r="HH33" s="334"/>
      <c r="HI33" s="334"/>
      <c r="HJ33" s="334"/>
      <c r="HK33" s="334"/>
      <c r="HL33" s="334"/>
      <c r="HM33" s="334"/>
      <c r="HN33" s="334"/>
      <c r="HO33" s="334"/>
      <c r="HP33" s="334"/>
      <c r="HQ33" s="334"/>
      <c r="HR33" s="334"/>
      <c r="HS33" s="334"/>
      <c r="HT33" s="334"/>
      <c r="HU33" s="334"/>
      <c r="HV33" s="334"/>
      <c r="HW33" s="334"/>
      <c r="HX33" s="334"/>
      <c r="HY33" s="334"/>
      <c r="HZ33" s="334"/>
      <c r="IA33" s="334"/>
      <c r="IB33" s="334"/>
      <c r="IC33" s="334"/>
      <c r="ID33" s="334"/>
      <c r="IE33" s="334"/>
      <c r="IF33" s="334"/>
      <c r="IG33" s="334"/>
      <c r="IH33" s="334"/>
      <c r="II33" s="334"/>
      <c r="IJ33" s="334"/>
      <c r="IK33" s="334"/>
      <c r="IL33" s="334"/>
      <c r="IM33" s="334"/>
      <c r="IN33" s="334"/>
      <c r="IO33" s="334"/>
      <c r="IP33" s="334"/>
      <c r="IQ33" s="334"/>
      <c r="IR33" s="334"/>
      <c r="IS33" s="334"/>
      <c r="IT33" s="334"/>
      <c r="IU33" s="334"/>
      <c r="IV33" s="334"/>
    </row>
    <row r="34" spans="1:256">
      <c r="A34" s="336"/>
      <c r="B34" s="337"/>
      <c r="C34" s="337"/>
      <c r="D34" s="812"/>
      <c r="E34" s="812"/>
      <c r="F34" s="337"/>
      <c r="G34" s="337"/>
      <c r="H34" s="337"/>
      <c r="I34" s="337"/>
      <c r="J34" s="337"/>
      <c r="K34" s="337"/>
      <c r="L34" s="337"/>
      <c r="M34" s="337"/>
      <c r="N34" s="338"/>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39"/>
      <c r="BI34" s="339"/>
      <c r="BJ34" s="339"/>
      <c r="BK34" s="339"/>
      <c r="BL34" s="339"/>
      <c r="BM34" s="339"/>
      <c r="BN34" s="339"/>
      <c r="BO34" s="339"/>
      <c r="BP34" s="339"/>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39"/>
      <c r="CN34" s="339"/>
      <c r="CO34" s="339"/>
      <c r="CP34" s="339"/>
      <c r="CQ34" s="339"/>
      <c r="CR34" s="339"/>
      <c r="CS34" s="339"/>
      <c r="CT34" s="339"/>
      <c r="CU34" s="339"/>
      <c r="CV34" s="339"/>
      <c r="CW34" s="339"/>
      <c r="CX34" s="339"/>
      <c r="CY34" s="339"/>
      <c r="CZ34" s="339"/>
      <c r="DA34" s="339"/>
      <c r="DB34" s="339"/>
      <c r="DC34" s="339"/>
      <c r="DD34" s="339"/>
      <c r="DE34" s="339"/>
      <c r="DF34" s="339"/>
      <c r="DG34" s="339"/>
      <c r="DH34" s="339"/>
      <c r="DI34" s="339"/>
      <c r="DJ34" s="339"/>
      <c r="DK34" s="339"/>
      <c r="DL34" s="339"/>
      <c r="DM34" s="339"/>
      <c r="DN34" s="339"/>
      <c r="DO34" s="339"/>
      <c r="DP34" s="339"/>
      <c r="DQ34" s="339"/>
      <c r="DR34" s="339"/>
      <c r="DS34" s="339"/>
      <c r="DT34" s="339"/>
      <c r="DU34" s="339"/>
      <c r="DV34" s="339"/>
      <c r="DW34" s="339"/>
      <c r="DX34" s="339"/>
      <c r="DY34" s="339"/>
      <c r="DZ34" s="339"/>
      <c r="EA34" s="339"/>
      <c r="EB34" s="339"/>
      <c r="EC34" s="339"/>
      <c r="ED34" s="339"/>
      <c r="EE34" s="339"/>
      <c r="EF34" s="339"/>
      <c r="EG34" s="339"/>
      <c r="EH34" s="339"/>
      <c r="EI34" s="339"/>
      <c r="EJ34" s="339"/>
      <c r="EK34" s="339"/>
      <c r="EL34" s="339"/>
      <c r="EM34" s="339"/>
      <c r="EN34" s="339"/>
      <c r="EO34" s="339"/>
      <c r="EP34" s="339"/>
      <c r="EQ34" s="339"/>
      <c r="ER34" s="339"/>
      <c r="ES34" s="339"/>
      <c r="ET34" s="339"/>
      <c r="EU34" s="339"/>
      <c r="EV34" s="339"/>
      <c r="EW34" s="339"/>
      <c r="EX34" s="339"/>
      <c r="EY34" s="339"/>
      <c r="EZ34" s="339"/>
      <c r="FA34" s="339"/>
      <c r="FB34" s="339"/>
      <c r="FC34" s="339"/>
      <c r="FD34" s="339"/>
      <c r="FE34" s="339"/>
      <c r="FF34" s="339"/>
      <c r="FG34" s="339"/>
      <c r="FH34" s="339"/>
      <c r="FI34" s="339"/>
      <c r="FJ34" s="339"/>
      <c r="FK34" s="339"/>
      <c r="FL34" s="339"/>
      <c r="FM34" s="339"/>
      <c r="FN34" s="339"/>
      <c r="FO34" s="339"/>
      <c r="FP34" s="339"/>
      <c r="FQ34" s="339"/>
      <c r="FR34" s="339"/>
      <c r="FS34" s="339"/>
      <c r="FT34" s="339"/>
      <c r="FU34" s="339"/>
      <c r="FV34" s="339"/>
      <c r="FW34" s="339"/>
      <c r="FX34" s="339"/>
      <c r="FY34" s="339"/>
      <c r="FZ34" s="339"/>
      <c r="GA34" s="339"/>
      <c r="GB34" s="339"/>
      <c r="GC34" s="339"/>
      <c r="GD34" s="339"/>
      <c r="GE34" s="339"/>
      <c r="GF34" s="339"/>
      <c r="GG34" s="339"/>
      <c r="GH34" s="339"/>
      <c r="GI34" s="339"/>
      <c r="GJ34" s="339"/>
      <c r="GK34" s="339"/>
      <c r="GL34" s="339"/>
      <c r="GM34" s="339"/>
      <c r="GN34" s="339"/>
      <c r="GO34" s="339"/>
      <c r="GP34" s="339"/>
      <c r="GQ34" s="339"/>
      <c r="GR34" s="339"/>
      <c r="GS34" s="339"/>
      <c r="GT34" s="339"/>
      <c r="GU34" s="339"/>
      <c r="GV34" s="339"/>
      <c r="GW34" s="339"/>
      <c r="GX34" s="339"/>
      <c r="GY34" s="339"/>
      <c r="GZ34" s="339"/>
      <c r="HA34" s="339"/>
      <c r="HB34" s="339"/>
      <c r="HC34" s="339"/>
      <c r="HD34" s="339"/>
      <c r="HE34" s="339"/>
      <c r="HF34" s="339"/>
      <c r="HG34" s="339"/>
      <c r="HH34" s="339"/>
      <c r="HI34" s="339"/>
      <c r="HJ34" s="339"/>
      <c r="HK34" s="339"/>
      <c r="HL34" s="339"/>
      <c r="HM34" s="339"/>
      <c r="HN34" s="339"/>
      <c r="HO34" s="339"/>
      <c r="HP34" s="339"/>
      <c r="HQ34" s="339"/>
      <c r="HR34" s="339"/>
      <c r="HS34" s="339"/>
      <c r="HT34" s="339"/>
      <c r="HU34" s="339"/>
      <c r="HV34" s="339"/>
      <c r="HW34" s="339"/>
      <c r="HX34" s="339"/>
      <c r="HY34" s="339"/>
      <c r="HZ34" s="339"/>
      <c r="IA34" s="339"/>
      <c r="IB34" s="339"/>
      <c r="IC34" s="339"/>
      <c r="ID34" s="339"/>
      <c r="IE34" s="339"/>
      <c r="IF34" s="339"/>
      <c r="IG34" s="339"/>
      <c r="IH34" s="339"/>
      <c r="II34" s="339"/>
      <c r="IJ34" s="339"/>
      <c r="IK34" s="339"/>
      <c r="IL34" s="339"/>
      <c r="IM34" s="339"/>
      <c r="IN34" s="339"/>
      <c r="IO34" s="339"/>
      <c r="IP34" s="339"/>
      <c r="IQ34" s="339"/>
      <c r="IR34" s="339"/>
      <c r="IS34" s="339"/>
      <c r="IT34" s="339"/>
      <c r="IU34" s="339"/>
      <c r="IV34" s="339"/>
    </row>
    <row r="35" spans="1:256">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1"/>
      <c r="CE35" s="321"/>
      <c r="CF35" s="321"/>
      <c r="CG35" s="321"/>
      <c r="CH35" s="321"/>
      <c r="CI35" s="321"/>
      <c r="CJ35" s="321"/>
      <c r="CK35" s="321"/>
      <c r="CL35" s="321"/>
      <c r="CM35" s="321"/>
      <c r="CN35" s="321"/>
      <c r="CO35" s="321"/>
      <c r="CP35" s="321"/>
      <c r="CQ35" s="321"/>
      <c r="CR35" s="321"/>
      <c r="CS35" s="321"/>
      <c r="CT35" s="321"/>
      <c r="CU35" s="321"/>
      <c r="CV35" s="321"/>
      <c r="CW35" s="321"/>
      <c r="CX35" s="321"/>
      <c r="CY35" s="321"/>
      <c r="CZ35" s="321"/>
      <c r="DA35" s="321"/>
      <c r="DB35" s="321"/>
      <c r="DC35" s="321"/>
      <c r="DD35" s="321"/>
      <c r="DE35" s="321"/>
      <c r="DF35" s="321"/>
      <c r="DG35" s="321"/>
      <c r="DH35" s="321"/>
      <c r="DI35" s="321"/>
      <c r="DJ35" s="321"/>
      <c r="DK35" s="321"/>
      <c r="DL35" s="321"/>
      <c r="DM35" s="321"/>
      <c r="DN35" s="321"/>
      <c r="DO35" s="321"/>
      <c r="DP35" s="321"/>
      <c r="DQ35" s="321"/>
      <c r="DR35" s="321"/>
      <c r="DS35" s="321"/>
      <c r="DT35" s="321"/>
      <c r="DU35" s="321"/>
      <c r="DV35" s="321"/>
      <c r="DW35" s="321"/>
      <c r="DX35" s="321"/>
      <c r="DY35" s="321"/>
      <c r="DZ35" s="321"/>
      <c r="EA35" s="321"/>
      <c r="EB35" s="321"/>
      <c r="EC35" s="321"/>
      <c r="ED35" s="321"/>
      <c r="EE35" s="321"/>
      <c r="EF35" s="321"/>
      <c r="EG35" s="321"/>
      <c r="EH35" s="321"/>
      <c r="EI35" s="321"/>
      <c r="EJ35" s="321"/>
      <c r="EK35" s="321"/>
      <c r="EL35" s="321"/>
      <c r="EM35" s="321"/>
      <c r="EN35" s="321"/>
      <c r="EO35" s="321"/>
      <c r="EP35" s="321"/>
      <c r="EQ35" s="321"/>
      <c r="ER35" s="321"/>
      <c r="ES35" s="321"/>
      <c r="ET35" s="321"/>
      <c r="EU35" s="321"/>
      <c r="EV35" s="321"/>
      <c r="EW35" s="321"/>
      <c r="EX35" s="321"/>
      <c r="EY35" s="321"/>
      <c r="EZ35" s="321"/>
      <c r="FA35" s="321"/>
      <c r="FB35" s="321"/>
      <c r="FC35" s="321"/>
      <c r="FD35" s="321"/>
      <c r="FE35" s="321"/>
      <c r="FF35" s="321"/>
      <c r="FG35" s="321"/>
      <c r="FH35" s="321"/>
      <c r="FI35" s="321"/>
      <c r="FJ35" s="321"/>
      <c r="FK35" s="321"/>
      <c r="FL35" s="321"/>
      <c r="FM35" s="321"/>
      <c r="FN35" s="321"/>
      <c r="FO35" s="321"/>
      <c r="FP35" s="321"/>
      <c r="FQ35" s="321"/>
      <c r="FR35" s="321"/>
      <c r="FS35" s="321"/>
      <c r="FT35" s="321"/>
      <c r="FU35" s="321"/>
      <c r="FV35" s="321"/>
      <c r="FW35" s="321"/>
      <c r="FX35" s="321"/>
      <c r="FY35" s="321"/>
      <c r="FZ35" s="321"/>
      <c r="GA35" s="321"/>
      <c r="GB35" s="321"/>
      <c r="GC35" s="321"/>
      <c r="GD35" s="321"/>
      <c r="GE35" s="321"/>
      <c r="GF35" s="321"/>
      <c r="GG35" s="321"/>
      <c r="GH35" s="321"/>
      <c r="GI35" s="321"/>
      <c r="GJ35" s="321"/>
      <c r="GK35" s="321"/>
      <c r="GL35" s="321"/>
      <c r="GM35" s="321"/>
      <c r="GN35" s="321"/>
      <c r="GO35" s="321"/>
      <c r="GP35" s="321"/>
      <c r="GQ35" s="321"/>
      <c r="GR35" s="321"/>
      <c r="GS35" s="321"/>
      <c r="GT35" s="321"/>
      <c r="GU35" s="321"/>
      <c r="GV35" s="321"/>
      <c r="GW35" s="321"/>
      <c r="GX35" s="321"/>
      <c r="GY35" s="321"/>
      <c r="GZ35" s="321"/>
      <c r="HA35" s="321"/>
      <c r="HB35" s="321"/>
      <c r="HC35" s="321"/>
      <c r="HD35" s="321"/>
      <c r="HE35" s="321"/>
      <c r="HF35" s="321"/>
      <c r="HG35" s="321"/>
      <c r="HH35" s="321"/>
      <c r="HI35" s="321"/>
      <c r="HJ35" s="321"/>
      <c r="HK35" s="321"/>
      <c r="HL35" s="321"/>
      <c r="HM35" s="321"/>
      <c r="HN35" s="321"/>
      <c r="HO35" s="321"/>
      <c r="HP35" s="321"/>
      <c r="HQ35" s="321"/>
      <c r="HR35" s="321"/>
      <c r="HS35" s="321"/>
      <c r="HT35" s="321"/>
      <c r="HU35" s="321"/>
      <c r="HV35" s="321"/>
      <c r="HW35" s="321"/>
      <c r="HX35" s="321"/>
      <c r="HY35" s="321"/>
      <c r="HZ35" s="321"/>
      <c r="IA35" s="321"/>
      <c r="IB35" s="321"/>
      <c r="IC35" s="321"/>
      <c r="ID35" s="321"/>
      <c r="IE35" s="321"/>
      <c r="IF35" s="321"/>
      <c r="IG35" s="321"/>
      <c r="IH35" s="321"/>
      <c r="II35" s="321"/>
      <c r="IJ35" s="321"/>
      <c r="IK35" s="321"/>
      <c r="IL35" s="321"/>
      <c r="IM35" s="321"/>
      <c r="IN35" s="321"/>
      <c r="IO35" s="321"/>
      <c r="IP35" s="321"/>
      <c r="IQ35" s="321"/>
      <c r="IR35" s="321"/>
      <c r="IS35" s="321"/>
      <c r="IT35" s="321"/>
      <c r="IU35" s="321"/>
      <c r="IV35" s="321"/>
    </row>
    <row r="36" spans="1:256">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1"/>
      <c r="CE36" s="321"/>
      <c r="CF36" s="321"/>
      <c r="CG36" s="321"/>
      <c r="CH36" s="321"/>
      <c r="CI36" s="321"/>
      <c r="CJ36" s="321"/>
      <c r="CK36" s="321"/>
      <c r="CL36" s="321"/>
      <c r="CM36" s="321"/>
      <c r="CN36" s="321"/>
      <c r="CO36" s="321"/>
      <c r="CP36" s="321"/>
      <c r="CQ36" s="321"/>
      <c r="CR36" s="321"/>
      <c r="CS36" s="321"/>
      <c r="CT36" s="321"/>
      <c r="CU36" s="321"/>
      <c r="CV36" s="321"/>
      <c r="CW36" s="321"/>
      <c r="CX36" s="321"/>
      <c r="CY36" s="321"/>
      <c r="CZ36" s="321"/>
      <c r="DA36" s="321"/>
      <c r="DB36" s="321"/>
      <c r="DC36" s="321"/>
      <c r="DD36" s="321"/>
      <c r="DE36" s="321"/>
      <c r="DF36" s="321"/>
      <c r="DG36" s="321"/>
      <c r="DH36" s="321"/>
      <c r="DI36" s="321"/>
      <c r="DJ36" s="321"/>
      <c r="DK36" s="321"/>
      <c r="DL36" s="321"/>
      <c r="DM36" s="321"/>
      <c r="DN36" s="321"/>
      <c r="DO36" s="321"/>
      <c r="DP36" s="321"/>
      <c r="DQ36" s="321"/>
      <c r="DR36" s="321"/>
      <c r="DS36" s="321"/>
      <c r="DT36" s="321"/>
      <c r="DU36" s="321"/>
      <c r="DV36" s="321"/>
      <c r="DW36" s="321"/>
      <c r="DX36" s="321"/>
      <c r="DY36" s="321"/>
      <c r="DZ36" s="321"/>
      <c r="EA36" s="321"/>
      <c r="EB36" s="321"/>
      <c r="EC36" s="321"/>
      <c r="ED36" s="321"/>
      <c r="EE36" s="321"/>
      <c r="EF36" s="321"/>
      <c r="EG36" s="321"/>
      <c r="EH36" s="321"/>
      <c r="EI36" s="321"/>
      <c r="EJ36" s="321"/>
      <c r="EK36" s="321"/>
      <c r="EL36" s="321"/>
      <c r="EM36" s="321"/>
      <c r="EN36" s="321"/>
      <c r="EO36" s="321"/>
      <c r="EP36" s="321"/>
      <c r="EQ36" s="321"/>
      <c r="ER36" s="321"/>
      <c r="ES36" s="321"/>
      <c r="ET36" s="321"/>
      <c r="EU36" s="321"/>
      <c r="EV36" s="321"/>
      <c r="EW36" s="321"/>
      <c r="EX36" s="321"/>
      <c r="EY36" s="321"/>
      <c r="EZ36" s="321"/>
      <c r="FA36" s="321"/>
      <c r="FB36" s="321"/>
      <c r="FC36" s="321"/>
      <c r="FD36" s="321"/>
      <c r="FE36" s="321"/>
      <c r="FF36" s="321"/>
      <c r="FG36" s="321"/>
      <c r="FH36" s="321"/>
      <c r="FI36" s="321"/>
      <c r="FJ36" s="321"/>
      <c r="FK36" s="321"/>
      <c r="FL36" s="321"/>
      <c r="FM36" s="321"/>
      <c r="FN36" s="321"/>
      <c r="FO36" s="321"/>
      <c r="FP36" s="321"/>
      <c r="FQ36" s="321"/>
      <c r="FR36" s="321"/>
      <c r="FS36" s="321"/>
      <c r="FT36" s="321"/>
      <c r="FU36" s="321"/>
      <c r="FV36" s="321"/>
      <c r="FW36" s="321"/>
      <c r="FX36" s="321"/>
      <c r="FY36" s="321"/>
      <c r="FZ36" s="321"/>
      <c r="GA36" s="321"/>
      <c r="GB36" s="321"/>
      <c r="GC36" s="321"/>
      <c r="GD36" s="321"/>
      <c r="GE36" s="321"/>
      <c r="GF36" s="321"/>
      <c r="GG36" s="321"/>
      <c r="GH36" s="321"/>
      <c r="GI36" s="321"/>
      <c r="GJ36" s="321"/>
      <c r="GK36" s="321"/>
      <c r="GL36" s="321"/>
      <c r="GM36" s="321"/>
      <c r="GN36" s="321"/>
      <c r="GO36" s="321"/>
      <c r="GP36" s="321"/>
      <c r="GQ36" s="321"/>
      <c r="GR36" s="321"/>
      <c r="GS36" s="321"/>
      <c r="GT36" s="321"/>
      <c r="GU36" s="321"/>
      <c r="GV36" s="321"/>
      <c r="GW36" s="321"/>
      <c r="GX36" s="321"/>
      <c r="GY36" s="321"/>
      <c r="GZ36" s="321"/>
      <c r="HA36" s="321"/>
      <c r="HB36" s="321"/>
      <c r="HC36" s="321"/>
      <c r="HD36" s="321"/>
      <c r="HE36" s="321"/>
      <c r="HF36" s="321"/>
      <c r="HG36" s="321"/>
      <c r="HH36" s="321"/>
      <c r="HI36" s="321"/>
      <c r="HJ36" s="321"/>
      <c r="HK36" s="321"/>
      <c r="HL36" s="321"/>
      <c r="HM36" s="321"/>
      <c r="HN36" s="321"/>
      <c r="HO36" s="321"/>
      <c r="HP36" s="321"/>
      <c r="HQ36" s="321"/>
      <c r="HR36" s="321"/>
      <c r="HS36" s="321"/>
      <c r="HT36" s="321"/>
      <c r="HU36" s="321"/>
      <c r="HV36" s="321"/>
      <c r="HW36" s="321"/>
      <c r="HX36" s="321"/>
      <c r="HY36" s="321"/>
      <c r="HZ36" s="321"/>
      <c r="IA36" s="321"/>
      <c r="IB36" s="321"/>
      <c r="IC36" s="321"/>
      <c r="ID36" s="321"/>
      <c r="IE36" s="321"/>
      <c r="IF36" s="321"/>
      <c r="IG36" s="321"/>
      <c r="IH36" s="321"/>
      <c r="II36" s="321"/>
      <c r="IJ36" s="321"/>
      <c r="IK36" s="321"/>
      <c r="IL36" s="321"/>
      <c r="IM36" s="321"/>
      <c r="IN36" s="321"/>
      <c r="IO36" s="321"/>
      <c r="IP36" s="321"/>
      <c r="IQ36" s="321"/>
      <c r="IR36" s="321"/>
      <c r="IS36" s="321"/>
      <c r="IT36" s="321"/>
      <c r="IU36" s="321"/>
      <c r="IV36" s="321"/>
    </row>
    <row r="37" spans="1:256" ht="30">
      <c r="J37" s="342"/>
      <c r="K37" s="342"/>
      <c r="L37" s="342"/>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21"/>
      <c r="BA37" s="321"/>
      <c r="BB37" s="321"/>
      <c r="BC37" s="321"/>
      <c r="BD37" s="321"/>
      <c r="BE37" s="321"/>
      <c r="BF37" s="321"/>
      <c r="BG37" s="321"/>
      <c r="BH37" s="321"/>
      <c r="BI37" s="321"/>
      <c r="BJ37" s="321"/>
      <c r="BK37" s="321"/>
      <c r="BL37" s="321"/>
      <c r="BM37" s="321"/>
      <c r="BN37" s="321"/>
      <c r="BO37" s="321"/>
      <c r="BP37" s="321"/>
      <c r="BQ37" s="321"/>
      <c r="BR37" s="321"/>
      <c r="BS37" s="321"/>
      <c r="BT37" s="321"/>
      <c r="BU37" s="321"/>
      <c r="BV37" s="321"/>
      <c r="BW37" s="321"/>
      <c r="BX37" s="321"/>
      <c r="BY37" s="321"/>
      <c r="BZ37" s="321"/>
      <c r="CA37" s="321"/>
      <c r="CB37" s="321"/>
      <c r="CC37" s="321"/>
      <c r="CD37" s="321"/>
      <c r="CE37" s="321"/>
      <c r="CF37" s="321"/>
      <c r="CG37" s="321"/>
      <c r="CH37" s="321"/>
      <c r="CI37" s="321"/>
      <c r="CJ37" s="321"/>
      <c r="CK37" s="321"/>
      <c r="CL37" s="321"/>
      <c r="CM37" s="321"/>
      <c r="CN37" s="321"/>
      <c r="CO37" s="321"/>
      <c r="CP37" s="321"/>
      <c r="CQ37" s="321"/>
      <c r="CR37" s="321"/>
      <c r="CS37" s="321"/>
      <c r="CT37" s="321"/>
      <c r="CU37" s="321"/>
      <c r="CV37" s="321"/>
      <c r="CW37" s="321"/>
      <c r="CX37" s="321"/>
      <c r="CY37" s="321"/>
      <c r="CZ37" s="321"/>
      <c r="DA37" s="321"/>
      <c r="DB37" s="321"/>
      <c r="DC37" s="321"/>
      <c r="DD37" s="321"/>
      <c r="DE37" s="321"/>
      <c r="DF37" s="321"/>
      <c r="DG37" s="321"/>
      <c r="DH37" s="321"/>
      <c r="DI37" s="321"/>
      <c r="DJ37" s="321"/>
      <c r="DK37" s="321"/>
      <c r="DL37" s="321"/>
      <c r="DM37" s="321"/>
      <c r="DN37" s="321"/>
      <c r="DO37" s="321"/>
      <c r="DP37" s="321"/>
      <c r="DQ37" s="321"/>
      <c r="DR37" s="321"/>
      <c r="DS37" s="321"/>
      <c r="DT37" s="321"/>
      <c r="DU37" s="321"/>
      <c r="DV37" s="321"/>
      <c r="DW37" s="321"/>
      <c r="DX37" s="321"/>
      <c r="DY37" s="321"/>
      <c r="DZ37" s="321"/>
      <c r="EA37" s="321"/>
      <c r="EB37" s="321"/>
      <c r="EC37" s="321"/>
      <c r="ED37" s="321"/>
      <c r="EE37" s="321"/>
      <c r="EF37" s="321"/>
      <c r="EG37" s="321"/>
      <c r="EH37" s="321"/>
      <c r="EI37" s="321"/>
      <c r="EJ37" s="321"/>
      <c r="EK37" s="321"/>
      <c r="EL37" s="321"/>
      <c r="EM37" s="321"/>
      <c r="EN37" s="321"/>
      <c r="EO37" s="321"/>
      <c r="EP37" s="321"/>
      <c r="EQ37" s="321"/>
      <c r="ER37" s="321"/>
      <c r="ES37" s="321"/>
      <c r="ET37" s="321"/>
      <c r="EU37" s="321"/>
      <c r="EV37" s="321"/>
      <c r="EW37" s="321"/>
      <c r="EX37" s="321"/>
      <c r="EY37" s="321"/>
      <c r="EZ37" s="321"/>
      <c r="FA37" s="321"/>
      <c r="FB37" s="321"/>
      <c r="FC37" s="321"/>
      <c r="FD37" s="321"/>
      <c r="FE37" s="321"/>
      <c r="FF37" s="321"/>
      <c r="FG37" s="321"/>
      <c r="FH37" s="321"/>
      <c r="FI37" s="321"/>
      <c r="FJ37" s="321"/>
      <c r="FK37" s="321"/>
      <c r="FL37" s="321"/>
      <c r="FM37" s="321"/>
      <c r="FN37" s="321"/>
      <c r="FO37" s="321"/>
      <c r="FP37" s="321"/>
      <c r="FQ37" s="321"/>
      <c r="FR37" s="321"/>
      <c r="FS37" s="321"/>
      <c r="FT37" s="321"/>
      <c r="FU37" s="321"/>
      <c r="FV37" s="321"/>
      <c r="FW37" s="321"/>
      <c r="FX37" s="321"/>
      <c r="FY37" s="321"/>
      <c r="FZ37" s="321"/>
      <c r="GA37" s="321"/>
      <c r="GB37" s="321"/>
      <c r="GC37" s="321"/>
      <c r="GD37" s="321"/>
      <c r="GE37" s="321"/>
      <c r="GF37" s="321"/>
      <c r="GG37" s="321"/>
      <c r="GH37" s="321"/>
      <c r="GI37" s="321"/>
      <c r="GJ37" s="321"/>
      <c r="GK37" s="321"/>
      <c r="GL37" s="321"/>
      <c r="GM37" s="321"/>
      <c r="GN37" s="321"/>
      <c r="GO37" s="321"/>
      <c r="GP37" s="321"/>
      <c r="GQ37" s="321"/>
      <c r="GR37" s="321"/>
      <c r="GS37" s="321"/>
      <c r="GT37" s="321"/>
      <c r="GU37" s="321"/>
      <c r="GV37" s="321"/>
      <c r="GW37" s="321"/>
      <c r="GX37" s="321"/>
      <c r="GY37" s="321"/>
      <c r="GZ37" s="321"/>
      <c r="HA37" s="321"/>
      <c r="HB37" s="321"/>
      <c r="HC37" s="321"/>
      <c r="HD37" s="321"/>
      <c r="HE37" s="321"/>
      <c r="HF37" s="321"/>
      <c r="HG37" s="321"/>
      <c r="HH37" s="321"/>
      <c r="HI37" s="321"/>
      <c r="HJ37" s="321"/>
      <c r="HK37" s="321"/>
      <c r="HL37" s="321"/>
      <c r="HM37" s="321"/>
      <c r="HN37" s="321"/>
      <c r="HO37" s="321"/>
      <c r="HP37" s="321"/>
      <c r="HQ37" s="321"/>
      <c r="HR37" s="321"/>
      <c r="HS37" s="321"/>
      <c r="HT37" s="321"/>
      <c r="HU37" s="321"/>
      <c r="HV37" s="321"/>
      <c r="HW37" s="321"/>
      <c r="HX37" s="321"/>
      <c r="HY37" s="321"/>
      <c r="HZ37" s="321"/>
      <c r="IA37" s="321"/>
      <c r="IB37" s="321"/>
      <c r="IC37" s="321"/>
      <c r="ID37" s="321"/>
      <c r="IE37" s="321"/>
      <c r="IF37" s="321"/>
      <c r="IG37" s="321"/>
      <c r="IH37" s="321"/>
      <c r="II37" s="321"/>
      <c r="IJ37" s="321"/>
      <c r="IK37" s="321"/>
      <c r="IL37" s="321"/>
      <c r="IM37" s="321"/>
      <c r="IN37" s="321"/>
      <c r="IO37" s="321"/>
      <c r="IP37" s="321"/>
      <c r="IQ37" s="321"/>
      <c r="IR37" s="321"/>
      <c r="IS37" s="321"/>
      <c r="IT37" s="321"/>
      <c r="IU37" s="321"/>
      <c r="IV37" s="321"/>
    </row>
    <row r="38" spans="1:256" ht="30">
      <c r="J38" s="342"/>
      <c r="K38" s="342"/>
      <c r="L38" s="342"/>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321"/>
      <c r="CC38" s="321"/>
      <c r="CD38" s="321"/>
      <c r="CE38" s="321"/>
      <c r="CF38" s="321"/>
      <c r="CG38" s="321"/>
      <c r="CH38" s="321"/>
      <c r="CI38" s="321"/>
      <c r="CJ38" s="321"/>
      <c r="CK38" s="321"/>
      <c r="CL38" s="321"/>
      <c r="CM38" s="321"/>
      <c r="CN38" s="321"/>
      <c r="CO38" s="321"/>
      <c r="CP38" s="321"/>
      <c r="CQ38" s="321"/>
      <c r="CR38" s="321"/>
      <c r="CS38" s="321"/>
      <c r="CT38" s="321"/>
      <c r="CU38" s="321"/>
      <c r="CV38" s="321"/>
      <c r="CW38" s="321"/>
      <c r="CX38" s="321"/>
      <c r="CY38" s="321"/>
      <c r="CZ38" s="321"/>
      <c r="DA38" s="321"/>
      <c r="DB38" s="321"/>
      <c r="DC38" s="321"/>
      <c r="DD38" s="321"/>
      <c r="DE38" s="321"/>
      <c r="DF38" s="321"/>
      <c r="DG38" s="321"/>
      <c r="DH38" s="321"/>
      <c r="DI38" s="321"/>
      <c r="DJ38" s="321"/>
      <c r="DK38" s="321"/>
      <c r="DL38" s="321"/>
      <c r="DM38" s="321"/>
      <c r="DN38" s="321"/>
      <c r="DO38" s="321"/>
      <c r="DP38" s="321"/>
      <c r="DQ38" s="321"/>
      <c r="DR38" s="321"/>
      <c r="DS38" s="321"/>
      <c r="DT38" s="321"/>
      <c r="DU38" s="321"/>
      <c r="DV38" s="321"/>
      <c r="DW38" s="321"/>
      <c r="DX38" s="321"/>
      <c r="DY38" s="321"/>
      <c r="DZ38" s="321"/>
      <c r="EA38" s="321"/>
      <c r="EB38" s="321"/>
      <c r="EC38" s="321"/>
      <c r="ED38" s="321"/>
      <c r="EE38" s="321"/>
      <c r="EF38" s="321"/>
      <c r="EG38" s="321"/>
      <c r="EH38" s="321"/>
      <c r="EI38" s="321"/>
      <c r="EJ38" s="321"/>
      <c r="EK38" s="321"/>
      <c r="EL38" s="321"/>
      <c r="EM38" s="321"/>
      <c r="EN38" s="321"/>
      <c r="EO38" s="321"/>
      <c r="EP38" s="321"/>
      <c r="EQ38" s="321"/>
      <c r="ER38" s="321"/>
      <c r="ES38" s="321"/>
      <c r="ET38" s="321"/>
      <c r="EU38" s="321"/>
      <c r="EV38" s="321"/>
      <c r="EW38" s="321"/>
      <c r="EX38" s="321"/>
      <c r="EY38" s="321"/>
      <c r="EZ38" s="321"/>
      <c r="FA38" s="321"/>
      <c r="FB38" s="321"/>
      <c r="FC38" s="321"/>
      <c r="FD38" s="321"/>
      <c r="FE38" s="321"/>
      <c r="FF38" s="321"/>
      <c r="FG38" s="321"/>
      <c r="FH38" s="321"/>
      <c r="FI38" s="321"/>
      <c r="FJ38" s="321"/>
      <c r="FK38" s="321"/>
      <c r="FL38" s="321"/>
      <c r="FM38" s="321"/>
      <c r="FN38" s="321"/>
      <c r="FO38" s="321"/>
      <c r="FP38" s="321"/>
      <c r="FQ38" s="321"/>
      <c r="FR38" s="321"/>
      <c r="FS38" s="321"/>
      <c r="FT38" s="321"/>
      <c r="FU38" s="321"/>
      <c r="FV38" s="321"/>
      <c r="FW38" s="321"/>
      <c r="FX38" s="321"/>
      <c r="FY38" s="321"/>
      <c r="FZ38" s="321"/>
      <c r="GA38" s="321"/>
      <c r="GB38" s="321"/>
      <c r="GC38" s="321"/>
      <c r="GD38" s="321"/>
      <c r="GE38" s="321"/>
      <c r="GF38" s="321"/>
      <c r="GG38" s="321"/>
      <c r="GH38" s="321"/>
      <c r="GI38" s="321"/>
      <c r="GJ38" s="321"/>
      <c r="GK38" s="321"/>
      <c r="GL38" s="321"/>
      <c r="GM38" s="321"/>
      <c r="GN38" s="321"/>
      <c r="GO38" s="321"/>
      <c r="GP38" s="321"/>
      <c r="GQ38" s="321"/>
      <c r="GR38" s="321"/>
      <c r="GS38" s="321"/>
      <c r="GT38" s="321"/>
      <c r="GU38" s="321"/>
      <c r="GV38" s="321"/>
      <c r="GW38" s="321"/>
      <c r="GX38" s="321"/>
      <c r="GY38" s="321"/>
      <c r="GZ38" s="321"/>
      <c r="HA38" s="321"/>
      <c r="HB38" s="321"/>
      <c r="HC38" s="321"/>
      <c r="HD38" s="321"/>
      <c r="HE38" s="321"/>
      <c r="HF38" s="321"/>
      <c r="HG38" s="321"/>
      <c r="HH38" s="321"/>
      <c r="HI38" s="321"/>
      <c r="HJ38" s="321"/>
      <c r="HK38" s="321"/>
      <c r="HL38" s="321"/>
      <c r="HM38" s="321"/>
      <c r="HN38" s="321"/>
      <c r="HO38" s="321"/>
      <c r="HP38" s="321"/>
      <c r="HQ38" s="321"/>
      <c r="HR38" s="321"/>
      <c r="HS38" s="321"/>
      <c r="HT38" s="321"/>
      <c r="HU38" s="321"/>
      <c r="HV38" s="321"/>
      <c r="HW38" s="321"/>
      <c r="HX38" s="321"/>
      <c r="HY38" s="321"/>
      <c r="HZ38" s="321"/>
      <c r="IA38" s="321"/>
      <c r="IB38" s="321"/>
      <c r="IC38" s="321"/>
      <c r="ID38" s="321"/>
      <c r="IE38" s="321"/>
      <c r="IF38" s="321"/>
      <c r="IG38" s="321"/>
      <c r="IH38" s="321"/>
      <c r="II38" s="321"/>
      <c r="IJ38" s="321"/>
      <c r="IK38" s="321"/>
      <c r="IL38" s="321"/>
      <c r="IM38" s="321"/>
      <c r="IN38" s="321"/>
      <c r="IO38" s="321"/>
      <c r="IP38" s="321"/>
      <c r="IQ38" s="321"/>
      <c r="IR38" s="321"/>
      <c r="IS38" s="321"/>
      <c r="IT38" s="321"/>
      <c r="IU38" s="321"/>
      <c r="IV38" s="321"/>
    </row>
    <row r="39" spans="1:256" ht="30">
      <c r="J39" s="342"/>
      <c r="K39" s="342"/>
      <c r="L39" s="342"/>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21"/>
      <c r="BA39" s="321"/>
      <c r="BB39" s="321"/>
      <c r="BC39" s="321"/>
      <c r="BD39" s="321"/>
      <c r="BE39" s="321"/>
      <c r="BF39" s="321"/>
      <c r="BG39" s="321"/>
      <c r="BH39" s="321"/>
      <c r="BI39" s="321"/>
      <c r="BJ39" s="321"/>
      <c r="BK39" s="321"/>
      <c r="BL39" s="321"/>
      <c r="BM39" s="321"/>
      <c r="BN39" s="321"/>
      <c r="BO39" s="321"/>
      <c r="BP39" s="321"/>
      <c r="BQ39" s="321"/>
      <c r="BR39" s="321"/>
      <c r="BS39" s="321"/>
      <c r="BT39" s="321"/>
      <c r="BU39" s="321"/>
      <c r="BV39" s="321"/>
      <c r="BW39" s="321"/>
      <c r="BX39" s="321"/>
      <c r="BY39" s="321"/>
      <c r="BZ39" s="321"/>
      <c r="CA39" s="321"/>
      <c r="CB39" s="321"/>
      <c r="CC39" s="321"/>
      <c r="CD39" s="321"/>
      <c r="CE39" s="321"/>
      <c r="CF39" s="321"/>
      <c r="CG39" s="321"/>
      <c r="CH39" s="321"/>
      <c r="CI39" s="321"/>
      <c r="CJ39" s="321"/>
      <c r="CK39" s="321"/>
      <c r="CL39" s="321"/>
      <c r="CM39" s="321"/>
      <c r="CN39" s="321"/>
      <c r="CO39" s="321"/>
      <c r="CP39" s="321"/>
      <c r="CQ39" s="321"/>
      <c r="CR39" s="321"/>
      <c r="CS39" s="321"/>
      <c r="CT39" s="321"/>
      <c r="CU39" s="321"/>
      <c r="CV39" s="321"/>
      <c r="CW39" s="321"/>
      <c r="CX39" s="321"/>
      <c r="CY39" s="321"/>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c r="DY39" s="321"/>
      <c r="DZ39" s="321"/>
      <c r="EA39" s="321"/>
      <c r="EB39" s="321"/>
      <c r="EC39" s="321"/>
      <c r="ED39" s="321"/>
      <c r="EE39" s="321"/>
      <c r="EF39" s="321"/>
      <c r="EG39" s="321"/>
      <c r="EH39" s="321"/>
      <c r="EI39" s="321"/>
      <c r="EJ39" s="321"/>
      <c r="EK39" s="321"/>
      <c r="EL39" s="321"/>
      <c r="EM39" s="321"/>
      <c r="EN39" s="321"/>
      <c r="EO39" s="321"/>
      <c r="EP39" s="321"/>
      <c r="EQ39" s="321"/>
      <c r="ER39" s="321"/>
      <c r="ES39" s="321"/>
      <c r="ET39" s="321"/>
      <c r="EU39" s="321"/>
      <c r="EV39" s="321"/>
      <c r="EW39" s="321"/>
      <c r="EX39" s="321"/>
      <c r="EY39" s="321"/>
      <c r="EZ39" s="321"/>
      <c r="FA39" s="321"/>
      <c r="FB39" s="321"/>
      <c r="FC39" s="321"/>
      <c r="FD39" s="321"/>
      <c r="FE39" s="321"/>
      <c r="FF39" s="321"/>
      <c r="FG39" s="321"/>
      <c r="FH39" s="321"/>
      <c r="FI39" s="321"/>
      <c r="FJ39" s="321"/>
      <c r="FK39" s="321"/>
      <c r="FL39" s="321"/>
      <c r="FM39" s="321"/>
      <c r="FN39" s="321"/>
      <c r="FO39" s="321"/>
      <c r="FP39" s="321"/>
      <c r="FQ39" s="321"/>
      <c r="FR39" s="321"/>
      <c r="FS39" s="321"/>
      <c r="FT39" s="321"/>
      <c r="FU39" s="321"/>
      <c r="FV39" s="321"/>
      <c r="FW39" s="321"/>
      <c r="FX39" s="321"/>
      <c r="FY39" s="321"/>
      <c r="FZ39" s="321"/>
      <c r="GA39" s="321"/>
      <c r="GB39" s="321"/>
      <c r="GC39" s="321"/>
      <c r="GD39" s="321"/>
      <c r="GE39" s="321"/>
      <c r="GF39" s="321"/>
      <c r="GG39" s="321"/>
      <c r="GH39" s="321"/>
      <c r="GI39" s="321"/>
      <c r="GJ39" s="321"/>
      <c r="GK39" s="321"/>
      <c r="GL39" s="321"/>
      <c r="GM39" s="321"/>
      <c r="GN39" s="321"/>
      <c r="GO39" s="321"/>
      <c r="GP39" s="321"/>
      <c r="GQ39" s="321"/>
      <c r="GR39" s="321"/>
      <c r="GS39" s="321"/>
      <c r="GT39" s="321"/>
      <c r="GU39" s="321"/>
      <c r="GV39" s="321"/>
      <c r="GW39" s="321"/>
      <c r="GX39" s="321"/>
      <c r="GY39" s="321"/>
      <c r="GZ39" s="321"/>
      <c r="HA39" s="321"/>
      <c r="HB39" s="321"/>
      <c r="HC39" s="321"/>
      <c r="HD39" s="321"/>
      <c r="HE39" s="321"/>
      <c r="HF39" s="321"/>
      <c r="HG39" s="321"/>
      <c r="HH39" s="321"/>
      <c r="HI39" s="321"/>
      <c r="HJ39" s="321"/>
      <c r="HK39" s="321"/>
      <c r="HL39" s="321"/>
      <c r="HM39" s="321"/>
      <c r="HN39" s="321"/>
      <c r="HO39" s="321"/>
      <c r="HP39" s="321"/>
      <c r="HQ39" s="321"/>
      <c r="HR39" s="321"/>
      <c r="HS39" s="321"/>
      <c r="HT39" s="321"/>
      <c r="HU39" s="321"/>
      <c r="HV39" s="321"/>
      <c r="HW39" s="321"/>
      <c r="HX39" s="321"/>
      <c r="HY39" s="321"/>
      <c r="HZ39" s="321"/>
      <c r="IA39" s="321"/>
      <c r="IB39" s="321"/>
      <c r="IC39" s="321"/>
      <c r="ID39" s="321"/>
      <c r="IE39" s="321"/>
      <c r="IF39" s="321"/>
      <c r="IG39" s="321"/>
      <c r="IH39" s="321"/>
      <c r="II39" s="321"/>
      <c r="IJ39" s="321"/>
      <c r="IK39" s="321"/>
      <c r="IL39" s="321"/>
      <c r="IM39" s="321"/>
      <c r="IN39" s="321"/>
      <c r="IO39" s="321"/>
      <c r="IP39" s="321"/>
      <c r="IQ39" s="321"/>
      <c r="IR39" s="321"/>
      <c r="IS39" s="321"/>
      <c r="IT39" s="321"/>
      <c r="IU39" s="321"/>
      <c r="IV39" s="321"/>
    </row>
    <row r="40" spans="1:256" ht="30">
      <c r="J40" s="342"/>
      <c r="K40" s="342"/>
      <c r="L40" s="342"/>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c r="AZ40" s="321"/>
      <c r="BA40" s="321"/>
      <c r="BB40" s="321"/>
      <c r="BC40" s="321"/>
      <c r="BD40" s="321"/>
      <c r="BE40" s="321"/>
      <c r="BF40" s="321"/>
      <c r="BG40" s="321"/>
      <c r="BH40" s="321"/>
      <c r="BI40" s="321"/>
      <c r="BJ40" s="321"/>
      <c r="BK40" s="321"/>
      <c r="BL40" s="321"/>
      <c r="BM40" s="321"/>
      <c r="BN40" s="321"/>
      <c r="BO40" s="321"/>
      <c r="BP40" s="321"/>
      <c r="BQ40" s="321"/>
      <c r="BR40" s="321"/>
      <c r="BS40" s="321"/>
      <c r="BT40" s="321"/>
      <c r="BU40" s="321"/>
      <c r="BV40" s="321"/>
      <c r="BW40" s="321"/>
      <c r="BX40" s="321"/>
      <c r="BY40" s="321"/>
      <c r="BZ40" s="321"/>
      <c r="CA40" s="321"/>
      <c r="CB40" s="321"/>
      <c r="CC40" s="321"/>
      <c r="CD40" s="321"/>
      <c r="CE40" s="321"/>
      <c r="CF40" s="321"/>
      <c r="CG40" s="321"/>
      <c r="CH40" s="321"/>
      <c r="CI40" s="321"/>
      <c r="CJ40" s="321"/>
      <c r="CK40" s="321"/>
      <c r="CL40" s="321"/>
      <c r="CM40" s="321"/>
      <c r="CN40" s="321"/>
      <c r="CO40" s="321"/>
      <c r="CP40" s="321"/>
      <c r="CQ40" s="321"/>
      <c r="CR40" s="321"/>
      <c r="CS40" s="321"/>
      <c r="CT40" s="321"/>
      <c r="CU40" s="321"/>
      <c r="CV40" s="321"/>
      <c r="CW40" s="321"/>
      <c r="CX40" s="321"/>
      <c r="CY40" s="321"/>
      <c r="CZ40" s="321"/>
      <c r="DA40" s="321"/>
      <c r="DB40" s="321"/>
      <c r="DC40" s="321"/>
      <c r="DD40" s="321"/>
      <c r="DE40" s="321"/>
      <c r="DF40" s="321"/>
      <c r="DG40" s="321"/>
      <c r="DH40" s="321"/>
      <c r="DI40" s="321"/>
      <c r="DJ40" s="321"/>
      <c r="DK40" s="321"/>
      <c r="DL40" s="321"/>
      <c r="DM40" s="321"/>
      <c r="DN40" s="321"/>
      <c r="DO40" s="321"/>
      <c r="DP40" s="321"/>
      <c r="DQ40" s="321"/>
      <c r="DR40" s="321"/>
      <c r="DS40" s="321"/>
      <c r="DT40" s="321"/>
      <c r="DU40" s="321"/>
      <c r="DV40" s="321"/>
      <c r="DW40" s="321"/>
      <c r="DX40" s="321"/>
      <c r="DY40" s="321"/>
      <c r="DZ40" s="321"/>
      <c r="EA40" s="321"/>
      <c r="EB40" s="321"/>
      <c r="EC40" s="321"/>
      <c r="ED40" s="321"/>
      <c r="EE40" s="321"/>
      <c r="EF40" s="321"/>
      <c r="EG40" s="321"/>
      <c r="EH40" s="321"/>
      <c r="EI40" s="321"/>
      <c r="EJ40" s="321"/>
      <c r="EK40" s="321"/>
      <c r="EL40" s="321"/>
      <c r="EM40" s="321"/>
      <c r="EN40" s="321"/>
      <c r="EO40" s="321"/>
      <c r="EP40" s="321"/>
      <c r="EQ40" s="321"/>
      <c r="ER40" s="321"/>
      <c r="ES40" s="321"/>
      <c r="ET40" s="321"/>
      <c r="EU40" s="321"/>
      <c r="EV40" s="321"/>
      <c r="EW40" s="321"/>
      <c r="EX40" s="321"/>
      <c r="EY40" s="321"/>
      <c r="EZ40" s="321"/>
      <c r="FA40" s="321"/>
      <c r="FB40" s="321"/>
      <c r="FC40" s="321"/>
      <c r="FD40" s="321"/>
      <c r="FE40" s="321"/>
      <c r="FF40" s="321"/>
      <c r="FG40" s="321"/>
      <c r="FH40" s="321"/>
      <c r="FI40" s="321"/>
      <c r="FJ40" s="321"/>
      <c r="FK40" s="321"/>
      <c r="FL40" s="321"/>
      <c r="FM40" s="321"/>
      <c r="FN40" s="321"/>
      <c r="FO40" s="321"/>
      <c r="FP40" s="321"/>
      <c r="FQ40" s="321"/>
      <c r="FR40" s="321"/>
      <c r="FS40" s="321"/>
      <c r="FT40" s="321"/>
      <c r="FU40" s="321"/>
      <c r="FV40" s="321"/>
      <c r="FW40" s="321"/>
      <c r="FX40" s="321"/>
      <c r="FY40" s="321"/>
      <c r="FZ40" s="321"/>
      <c r="GA40" s="321"/>
      <c r="GB40" s="321"/>
      <c r="GC40" s="321"/>
      <c r="GD40" s="321"/>
      <c r="GE40" s="321"/>
      <c r="GF40" s="321"/>
      <c r="GG40" s="321"/>
      <c r="GH40" s="321"/>
      <c r="GI40" s="321"/>
      <c r="GJ40" s="321"/>
      <c r="GK40" s="321"/>
      <c r="GL40" s="321"/>
      <c r="GM40" s="321"/>
      <c r="GN40" s="321"/>
      <c r="GO40" s="321"/>
      <c r="GP40" s="321"/>
      <c r="GQ40" s="321"/>
      <c r="GR40" s="321"/>
      <c r="GS40" s="321"/>
      <c r="GT40" s="321"/>
      <c r="GU40" s="321"/>
      <c r="GV40" s="321"/>
      <c r="GW40" s="321"/>
      <c r="GX40" s="321"/>
      <c r="GY40" s="321"/>
      <c r="GZ40" s="321"/>
      <c r="HA40" s="321"/>
      <c r="HB40" s="321"/>
      <c r="HC40" s="321"/>
      <c r="HD40" s="321"/>
      <c r="HE40" s="321"/>
      <c r="HF40" s="321"/>
      <c r="HG40" s="321"/>
      <c r="HH40" s="321"/>
      <c r="HI40" s="321"/>
      <c r="HJ40" s="321"/>
      <c r="HK40" s="321"/>
      <c r="HL40" s="321"/>
      <c r="HM40" s="321"/>
      <c r="HN40" s="321"/>
      <c r="HO40" s="321"/>
      <c r="HP40" s="321"/>
      <c r="HQ40" s="321"/>
      <c r="HR40" s="321"/>
      <c r="HS40" s="321"/>
      <c r="HT40" s="321"/>
      <c r="HU40" s="321"/>
      <c r="HV40" s="321"/>
      <c r="HW40" s="321"/>
      <c r="HX40" s="321"/>
      <c r="HY40" s="321"/>
      <c r="HZ40" s="321"/>
      <c r="IA40" s="321"/>
      <c r="IB40" s="321"/>
      <c r="IC40" s="321"/>
      <c r="ID40" s="321"/>
      <c r="IE40" s="321"/>
      <c r="IF40" s="321"/>
      <c r="IG40" s="321"/>
      <c r="IH40" s="321"/>
      <c r="II40" s="321"/>
      <c r="IJ40" s="321"/>
      <c r="IK40" s="321"/>
      <c r="IL40" s="321"/>
      <c r="IM40" s="321"/>
      <c r="IN40" s="321"/>
      <c r="IO40" s="321"/>
      <c r="IP40" s="321"/>
      <c r="IQ40" s="321"/>
      <c r="IR40" s="321"/>
      <c r="IS40" s="321"/>
      <c r="IT40" s="321"/>
      <c r="IU40" s="321"/>
      <c r="IV40" s="321"/>
    </row>
    <row r="41" spans="1:256" ht="30">
      <c r="J41" s="342"/>
      <c r="K41" s="342"/>
      <c r="L41" s="342"/>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21"/>
      <c r="BA41" s="321"/>
      <c r="BB41" s="321"/>
      <c r="BC41" s="321"/>
      <c r="BD41" s="321"/>
      <c r="BE41" s="321"/>
      <c r="BF41" s="321"/>
      <c r="BG41" s="321"/>
      <c r="BH41" s="321"/>
      <c r="BI41" s="321"/>
      <c r="BJ41" s="321"/>
      <c r="BK41" s="321"/>
      <c r="BL41" s="321"/>
      <c r="BM41" s="321"/>
      <c r="BN41" s="321"/>
      <c r="BO41" s="321"/>
      <c r="BP41" s="321"/>
      <c r="BQ41" s="321"/>
      <c r="BR41" s="321"/>
      <c r="BS41" s="321"/>
      <c r="BT41" s="321"/>
      <c r="BU41" s="321"/>
      <c r="BV41" s="321"/>
      <c r="BW41" s="321"/>
      <c r="BX41" s="321"/>
      <c r="BY41" s="321"/>
      <c r="BZ41" s="321"/>
      <c r="CA41" s="321"/>
      <c r="CB41" s="321"/>
      <c r="CC41" s="321"/>
      <c r="CD41" s="321"/>
      <c r="CE41" s="321"/>
      <c r="CF41" s="321"/>
      <c r="CG41" s="321"/>
      <c r="CH41" s="321"/>
      <c r="CI41" s="321"/>
      <c r="CJ41" s="321"/>
      <c r="CK41" s="321"/>
      <c r="CL41" s="321"/>
      <c r="CM41" s="321"/>
      <c r="CN41" s="321"/>
      <c r="CO41" s="321"/>
      <c r="CP41" s="321"/>
      <c r="CQ41" s="321"/>
      <c r="CR41" s="321"/>
      <c r="CS41" s="321"/>
      <c r="CT41" s="321"/>
      <c r="CU41" s="321"/>
      <c r="CV41" s="321"/>
      <c r="CW41" s="321"/>
      <c r="CX41" s="321"/>
      <c r="CY41" s="321"/>
      <c r="CZ41" s="321"/>
      <c r="DA41" s="321"/>
      <c r="DB41" s="321"/>
      <c r="DC41" s="321"/>
      <c r="DD41" s="321"/>
      <c r="DE41" s="321"/>
      <c r="DF41" s="321"/>
      <c r="DG41" s="321"/>
      <c r="DH41" s="321"/>
      <c r="DI41" s="321"/>
      <c r="DJ41" s="321"/>
      <c r="DK41" s="321"/>
      <c r="DL41" s="321"/>
      <c r="DM41" s="321"/>
      <c r="DN41" s="321"/>
      <c r="DO41" s="321"/>
      <c r="DP41" s="321"/>
      <c r="DQ41" s="321"/>
      <c r="DR41" s="321"/>
      <c r="DS41" s="321"/>
      <c r="DT41" s="321"/>
      <c r="DU41" s="321"/>
      <c r="DV41" s="321"/>
      <c r="DW41" s="321"/>
      <c r="DX41" s="321"/>
      <c r="DY41" s="321"/>
      <c r="DZ41" s="321"/>
      <c r="EA41" s="321"/>
      <c r="EB41" s="321"/>
      <c r="EC41" s="321"/>
      <c r="ED41" s="321"/>
      <c r="EE41" s="321"/>
      <c r="EF41" s="321"/>
      <c r="EG41" s="321"/>
      <c r="EH41" s="321"/>
      <c r="EI41" s="321"/>
      <c r="EJ41" s="321"/>
      <c r="EK41" s="321"/>
      <c r="EL41" s="321"/>
      <c r="EM41" s="321"/>
      <c r="EN41" s="321"/>
      <c r="EO41" s="321"/>
      <c r="EP41" s="321"/>
      <c r="EQ41" s="321"/>
      <c r="ER41" s="321"/>
      <c r="ES41" s="321"/>
      <c r="ET41" s="321"/>
      <c r="EU41" s="321"/>
      <c r="EV41" s="321"/>
      <c r="EW41" s="321"/>
      <c r="EX41" s="321"/>
      <c r="EY41" s="321"/>
      <c r="EZ41" s="321"/>
      <c r="FA41" s="321"/>
      <c r="FB41" s="321"/>
      <c r="FC41" s="321"/>
      <c r="FD41" s="321"/>
      <c r="FE41" s="321"/>
      <c r="FF41" s="321"/>
      <c r="FG41" s="321"/>
      <c r="FH41" s="321"/>
      <c r="FI41" s="321"/>
      <c r="FJ41" s="321"/>
      <c r="FK41" s="321"/>
      <c r="FL41" s="321"/>
      <c r="FM41" s="321"/>
      <c r="FN41" s="321"/>
      <c r="FO41" s="321"/>
      <c r="FP41" s="321"/>
      <c r="FQ41" s="321"/>
      <c r="FR41" s="321"/>
      <c r="FS41" s="321"/>
      <c r="FT41" s="321"/>
      <c r="FU41" s="321"/>
      <c r="FV41" s="321"/>
      <c r="FW41" s="321"/>
      <c r="FX41" s="321"/>
      <c r="FY41" s="321"/>
      <c r="FZ41" s="321"/>
      <c r="GA41" s="321"/>
      <c r="GB41" s="321"/>
      <c r="GC41" s="321"/>
      <c r="GD41" s="321"/>
      <c r="GE41" s="321"/>
      <c r="GF41" s="321"/>
      <c r="GG41" s="321"/>
      <c r="GH41" s="321"/>
      <c r="GI41" s="321"/>
      <c r="GJ41" s="321"/>
      <c r="GK41" s="321"/>
      <c r="GL41" s="321"/>
      <c r="GM41" s="321"/>
      <c r="GN41" s="321"/>
      <c r="GO41" s="321"/>
      <c r="GP41" s="321"/>
      <c r="GQ41" s="321"/>
      <c r="GR41" s="321"/>
      <c r="GS41" s="321"/>
      <c r="GT41" s="321"/>
      <c r="GU41" s="321"/>
      <c r="GV41" s="321"/>
      <c r="GW41" s="321"/>
      <c r="GX41" s="321"/>
      <c r="GY41" s="321"/>
      <c r="GZ41" s="321"/>
      <c r="HA41" s="321"/>
      <c r="HB41" s="321"/>
      <c r="HC41" s="321"/>
      <c r="HD41" s="321"/>
      <c r="HE41" s="321"/>
      <c r="HF41" s="321"/>
      <c r="HG41" s="321"/>
      <c r="HH41" s="321"/>
      <c r="HI41" s="321"/>
      <c r="HJ41" s="321"/>
      <c r="HK41" s="321"/>
      <c r="HL41" s="321"/>
      <c r="HM41" s="321"/>
      <c r="HN41" s="321"/>
      <c r="HO41" s="321"/>
      <c r="HP41" s="321"/>
      <c r="HQ41" s="321"/>
      <c r="HR41" s="321"/>
      <c r="HS41" s="321"/>
      <c r="HT41" s="321"/>
      <c r="HU41" s="321"/>
      <c r="HV41" s="321"/>
      <c r="HW41" s="321"/>
      <c r="HX41" s="321"/>
      <c r="HY41" s="321"/>
      <c r="HZ41" s="321"/>
      <c r="IA41" s="321"/>
      <c r="IB41" s="321"/>
      <c r="IC41" s="321"/>
      <c r="ID41" s="321"/>
      <c r="IE41" s="321"/>
      <c r="IF41" s="321"/>
      <c r="IG41" s="321"/>
      <c r="IH41" s="321"/>
      <c r="II41" s="321"/>
      <c r="IJ41" s="321"/>
      <c r="IK41" s="321"/>
      <c r="IL41" s="321"/>
      <c r="IM41" s="321"/>
      <c r="IN41" s="321"/>
      <c r="IO41" s="321"/>
      <c r="IP41" s="321"/>
      <c r="IQ41" s="321"/>
      <c r="IR41" s="321"/>
      <c r="IS41" s="321"/>
      <c r="IT41" s="321"/>
      <c r="IU41" s="321"/>
      <c r="IV41" s="321"/>
    </row>
    <row r="42" spans="1:256" ht="30">
      <c r="J42" s="342"/>
      <c r="K42" s="342"/>
      <c r="L42" s="342"/>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21"/>
      <c r="BA42" s="321"/>
      <c r="BB42" s="321"/>
      <c r="BC42" s="321"/>
      <c r="BD42" s="321"/>
      <c r="BE42" s="321"/>
      <c r="BF42" s="321"/>
      <c r="BG42" s="321"/>
      <c r="BH42" s="321"/>
      <c r="BI42" s="321"/>
      <c r="BJ42" s="321"/>
      <c r="BK42" s="321"/>
      <c r="BL42" s="321"/>
      <c r="BM42" s="321"/>
      <c r="BN42" s="321"/>
      <c r="BO42" s="321"/>
      <c r="BP42" s="321"/>
      <c r="BQ42" s="321"/>
      <c r="BR42" s="321"/>
      <c r="BS42" s="321"/>
      <c r="BT42" s="321"/>
      <c r="BU42" s="321"/>
      <c r="BV42" s="321"/>
      <c r="BW42" s="321"/>
      <c r="BX42" s="321"/>
      <c r="BY42" s="321"/>
      <c r="BZ42" s="321"/>
      <c r="CA42" s="321"/>
      <c r="CB42" s="321"/>
      <c r="CC42" s="321"/>
      <c r="CD42" s="321"/>
      <c r="CE42" s="321"/>
      <c r="CF42" s="321"/>
      <c r="CG42" s="321"/>
      <c r="CH42" s="321"/>
      <c r="CI42" s="321"/>
      <c r="CJ42" s="321"/>
      <c r="CK42" s="321"/>
      <c r="CL42" s="321"/>
      <c r="CM42" s="321"/>
      <c r="CN42" s="321"/>
      <c r="CO42" s="321"/>
      <c r="CP42" s="321"/>
      <c r="CQ42" s="321"/>
      <c r="CR42" s="321"/>
      <c r="CS42" s="321"/>
      <c r="CT42" s="321"/>
      <c r="CU42" s="321"/>
      <c r="CV42" s="321"/>
      <c r="CW42" s="321"/>
      <c r="CX42" s="321"/>
      <c r="CY42" s="321"/>
      <c r="CZ42" s="321"/>
      <c r="DA42" s="321"/>
      <c r="DB42" s="321"/>
      <c r="DC42" s="321"/>
      <c r="DD42" s="321"/>
      <c r="DE42" s="321"/>
      <c r="DF42" s="321"/>
      <c r="DG42" s="321"/>
      <c r="DH42" s="321"/>
      <c r="DI42" s="321"/>
      <c r="DJ42" s="321"/>
      <c r="DK42" s="321"/>
      <c r="DL42" s="321"/>
      <c r="DM42" s="321"/>
      <c r="DN42" s="321"/>
      <c r="DO42" s="321"/>
      <c r="DP42" s="321"/>
      <c r="DQ42" s="321"/>
      <c r="DR42" s="321"/>
      <c r="DS42" s="321"/>
      <c r="DT42" s="321"/>
      <c r="DU42" s="321"/>
      <c r="DV42" s="321"/>
      <c r="DW42" s="321"/>
      <c r="DX42" s="321"/>
      <c r="DY42" s="321"/>
      <c r="DZ42" s="321"/>
      <c r="EA42" s="321"/>
      <c r="EB42" s="321"/>
      <c r="EC42" s="321"/>
      <c r="ED42" s="321"/>
      <c r="EE42" s="321"/>
      <c r="EF42" s="321"/>
      <c r="EG42" s="321"/>
      <c r="EH42" s="321"/>
      <c r="EI42" s="321"/>
      <c r="EJ42" s="321"/>
      <c r="EK42" s="321"/>
      <c r="EL42" s="321"/>
      <c r="EM42" s="321"/>
      <c r="EN42" s="321"/>
      <c r="EO42" s="321"/>
      <c r="EP42" s="321"/>
      <c r="EQ42" s="321"/>
      <c r="ER42" s="321"/>
      <c r="ES42" s="321"/>
      <c r="ET42" s="321"/>
      <c r="EU42" s="321"/>
      <c r="EV42" s="321"/>
      <c r="EW42" s="321"/>
      <c r="EX42" s="321"/>
      <c r="EY42" s="321"/>
      <c r="EZ42" s="321"/>
      <c r="FA42" s="321"/>
      <c r="FB42" s="321"/>
      <c r="FC42" s="321"/>
      <c r="FD42" s="321"/>
      <c r="FE42" s="321"/>
      <c r="FF42" s="321"/>
      <c r="FG42" s="321"/>
      <c r="FH42" s="321"/>
      <c r="FI42" s="321"/>
      <c r="FJ42" s="321"/>
      <c r="FK42" s="321"/>
      <c r="FL42" s="321"/>
      <c r="FM42" s="321"/>
      <c r="FN42" s="321"/>
      <c r="FO42" s="321"/>
      <c r="FP42" s="321"/>
      <c r="FQ42" s="321"/>
      <c r="FR42" s="321"/>
      <c r="FS42" s="321"/>
      <c r="FT42" s="321"/>
      <c r="FU42" s="321"/>
      <c r="FV42" s="321"/>
      <c r="FW42" s="321"/>
      <c r="FX42" s="321"/>
      <c r="FY42" s="321"/>
      <c r="FZ42" s="321"/>
      <c r="GA42" s="321"/>
      <c r="GB42" s="321"/>
      <c r="GC42" s="321"/>
      <c r="GD42" s="321"/>
      <c r="GE42" s="321"/>
      <c r="GF42" s="321"/>
      <c r="GG42" s="321"/>
      <c r="GH42" s="321"/>
      <c r="GI42" s="321"/>
      <c r="GJ42" s="321"/>
      <c r="GK42" s="321"/>
      <c r="GL42" s="321"/>
      <c r="GM42" s="321"/>
      <c r="GN42" s="321"/>
      <c r="GO42" s="321"/>
      <c r="GP42" s="321"/>
      <c r="GQ42" s="321"/>
      <c r="GR42" s="321"/>
      <c r="GS42" s="321"/>
      <c r="GT42" s="321"/>
      <c r="GU42" s="321"/>
      <c r="GV42" s="321"/>
      <c r="GW42" s="321"/>
      <c r="GX42" s="321"/>
      <c r="GY42" s="321"/>
      <c r="GZ42" s="321"/>
      <c r="HA42" s="321"/>
      <c r="HB42" s="321"/>
      <c r="HC42" s="321"/>
      <c r="HD42" s="321"/>
      <c r="HE42" s="321"/>
      <c r="HF42" s="321"/>
      <c r="HG42" s="321"/>
      <c r="HH42" s="321"/>
      <c r="HI42" s="321"/>
      <c r="HJ42" s="321"/>
      <c r="HK42" s="321"/>
      <c r="HL42" s="321"/>
      <c r="HM42" s="321"/>
      <c r="HN42" s="321"/>
      <c r="HO42" s="321"/>
      <c r="HP42" s="321"/>
      <c r="HQ42" s="321"/>
      <c r="HR42" s="321"/>
      <c r="HS42" s="321"/>
      <c r="HT42" s="321"/>
      <c r="HU42" s="321"/>
      <c r="HV42" s="321"/>
      <c r="HW42" s="321"/>
      <c r="HX42" s="321"/>
      <c r="HY42" s="321"/>
      <c r="HZ42" s="321"/>
      <c r="IA42" s="321"/>
      <c r="IB42" s="321"/>
      <c r="IC42" s="321"/>
      <c r="ID42" s="321"/>
      <c r="IE42" s="321"/>
      <c r="IF42" s="321"/>
      <c r="IG42" s="321"/>
      <c r="IH42" s="321"/>
      <c r="II42" s="321"/>
      <c r="IJ42" s="321"/>
      <c r="IK42" s="321"/>
      <c r="IL42" s="321"/>
      <c r="IM42" s="321"/>
      <c r="IN42" s="321"/>
      <c r="IO42" s="321"/>
      <c r="IP42" s="321"/>
      <c r="IQ42" s="321"/>
      <c r="IR42" s="321"/>
      <c r="IS42" s="321"/>
      <c r="IT42" s="321"/>
      <c r="IU42" s="321"/>
      <c r="IV42" s="321"/>
    </row>
    <row r="43" spans="1:256" ht="30">
      <c r="J43" s="342"/>
      <c r="K43" s="342"/>
      <c r="L43" s="342"/>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321"/>
      <c r="BA43" s="321"/>
      <c r="BB43" s="321"/>
      <c r="BC43" s="321"/>
      <c r="BD43" s="321"/>
      <c r="BE43" s="321"/>
      <c r="BF43" s="321"/>
      <c r="BG43" s="321"/>
      <c r="BH43" s="321"/>
      <c r="BI43" s="321"/>
      <c r="BJ43" s="321"/>
      <c r="BK43" s="321"/>
      <c r="BL43" s="321"/>
      <c r="BM43" s="321"/>
      <c r="BN43" s="321"/>
      <c r="BO43" s="321"/>
      <c r="BP43" s="321"/>
      <c r="BQ43" s="321"/>
      <c r="BR43" s="321"/>
      <c r="BS43" s="321"/>
      <c r="BT43" s="321"/>
      <c r="BU43" s="321"/>
      <c r="BV43" s="321"/>
      <c r="BW43" s="321"/>
      <c r="BX43" s="321"/>
      <c r="BY43" s="321"/>
      <c r="BZ43" s="321"/>
      <c r="CA43" s="321"/>
      <c r="CB43" s="321"/>
      <c r="CC43" s="321"/>
      <c r="CD43" s="321"/>
      <c r="CE43" s="321"/>
      <c r="CF43" s="321"/>
      <c r="CG43" s="321"/>
      <c r="CH43" s="321"/>
      <c r="CI43" s="321"/>
      <c r="CJ43" s="321"/>
      <c r="CK43" s="321"/>
      <c r="CL43" s="321"/>
      <c r="CM43" s="321"/>
      <c r="CN43" s="321"/>
      <c r="CO43" s="321"/>
      <c r="CP43" s="321"/>
      <c r="CQ43" s="321"/>
      <c r="CR43" s="321"/>
      <c r="CS43" s="321"/>
      <c r="CT43" s="321"/>
      <c r="CU43" s="321"/>
      <c r="CV43" s="321"/>
      <c r="CW43" s="321"/>
      <c r="CX43" s="321"/>
      <c r="CY43" s="321"/>
      <c r="CZ43" s="321"/>
      <c r="DA43" s="321"/>
      <c r="DB43" s="321"/>
      <c r="DC43" s="321"/>
      <c r="DD43" s="321"/>
      <c r="DE43" s="321"/>
      <c r="DF43" s="321"/>
      <c r="DG43" s="321"/>
      <c r="DH43" s="321"/>
      <c r="DI43" s="321"/>
      <c r="DJ43" s="321"/>
      <c r="DK43" s="321"/>
      <c r="DL43" s="321"/>
      <c r="DM43" s="321"/>
      <c r="DN43" s="321"/>
      <c r="DO43" s="321"/>
      <c r="DP43" s="321"/>
      <c r="DQ43" s="321"/>
      <c r="DR43" s="321"/>
      <c r="DS43" s="321"/>
      <c r="DT43" s="321"/>
      <c r="DU43" s="321"/>
      <c r="DV43" s="321"/>
      <c r="DW43" s="321"/>
      <c r="DX43" s="321"/>
      <c r="DY43" s="321"/>
      <c r="DZ43" s="321"/>
      <c r="EA43" s="321"/>
      <c r="EB43" s="321"/>
      <c r="EC43" s="321"/>
      <c r="ED43" s="321"/>
      <c r="EE43" s="321"/>
      <c r="EF43" s="321"/>
      <c r="EG43" s="321"/>
      <c r="EH43" s="321"/>
      <c r="EI43" s="321"/>
      <c r="EJ43" s="321"/>
      <c r="EK43" s="321"/>
      <c r="EL43" s="321"/>
      <c r="EM43" s="321"/>
      <c r="EN43" s="321"/>
      <c r="EO43" s="321"/>
      <c r="EP43" s="321"/>
      <c r="EQ43" s="321"/>
      <c r="ER43" s="321"/>
      <c r="ES43" s="321"/>
      <c r="ET43" s="321"/>
      <c r="EU43" s="321"/>
      <c r="EV43" s="321"/>
      <c r="EW43" s="321"/>
      <c r="EX43" s="321"/>
      <c r="EY43" s="321"/>
      <c r="EZ43" s="321"/>
      <c r="FA43" s="321"/>
      <c r="FB43" s="321"/>
      <c r="FC43" s="321"/>
      <c r="FD43" s="321"/>
      <c r="FE43" s="321"/>
      <c r="FF43" s="321"/>
      <c r="FG43" s="321"/>
      <c r="FH43" s="321"/>
      <c r="FI43" s="321"/>
      <c r="FJ43" s="321"/>
      <c r="FK43" s="321"/>
      <c r="FL43" s="321"/>
      <c r="FM43" s="321"/>
      <c r="FN43" s="321"/>
      <c r="FO43" s="321"/>
      <c r="FP43" s="321"/>
      <c r="FQ43" s="321"/>
      <c r="FR43" s="321"/>
      <c r="FS43" s="321"/>
      <c r="FT43" s="321"/>
      <c r="FU43" s="321"/>
      <c r="FV43" s="321"/>
      <c r="FW43" s="321"/>
      <c r="FX43" s="321"/>
      <c r="FY43" s="321"/>
      <c r="FZ43" s="321"/>
      <c r="GA43" s="321"/>
      <c r="GB43" s="321"/>
      <c r="GC43" s="321"/>
      <c r="GD43" s="321"/>
      <c r="GE43" s="321"/>
      <c r="GF43" s="321"/>
      <c r="GG43" s="321"/>
      <c r="GH43" s="321"/>
      <c r="GI43" s="321"/>
      <c r="GJ43" s="321"/>
      <c r="GK43" s="321"/>
      <c r="GL43" s="321"/>
      <c r="GM43" s="321"/>
      <c r="GN43" s="321"/>
      <c r="GO43" s="321"/>
      <c r="GP43" s="321"/>
      <c r="GQ43" s="321"/>
      <c r="GR43" s="321"/>
      <c r="GS43" s="321"/>
      <c r="GT43" s="321"/>
      <c r="GU43" s="321"/>
      <c r="GV43" s="321"/>
      <c r="GW43" s="321"/>
      <c r="GX43" s="321"/>
      <c r="GY43" s="321"/>
      <c r="GZ43" s="321"/>
      <c r="HA43" s="321"/>
      <c r="HB43" s="321"/>
      <c r="HC43" s="321"/>
      <c r="HD43" s="321"/>
      <c r="HE43" s="321"/>
      <c r="HF43" s="321"/>
      <c r="HG43" s="321"/>
      <c r="HH43" s="321"/>
      <c r="HI43" s="321"/>
      <c r="HJ43" s="321"/>
      <c r="HK43" s="321"/>
      <c r="HL43" s="321"/>
      <c r="HM43" s="321"/>
      <c r="HN43" s="321"/>
      <c r="HO43" s="321"/>
      <c r="HP43" s="321"/>
      <c r="HQ43" s="321"/>
      <c r="HR43" s="321"/>
      <c r="HS43" s="321"/>
      <c r="HT43" s="321"/>
      <c r="HU43" s="321"/>
      <c r="HV43" s="321"/>
      <c r="HW43" s="321"/>
      <c r="HX43" s="321"/>
      <c r="HY43" s="321"/>
      <c r="HZ43" s="321"/>
      <c r="IA43" s="321"/>
      <c r="IB43" s="321"/>
      <c r="IC43" s="321"/>
      <c r="ID43" s="321"/>
      <c r="IE43" s="321"/>
      <c r="IF43" s="321"/>
      <c r="IG43" s="321"/>
      <c r="IH43" s="321"/>
      <c r="II43" s="321"/>
      <c r="IJ43" s="321"/>
      <c r="IK43" s="321"/>
      <c r="IL43" s="321"/>
      <c r="IM43" s="321"/>
      <c r="IN43" s="321"/>
      <c r="IO43" s="321"/>
      <c r="IP43" s="321"/>
      <c r="IQ43" s="321"/>
      <c r="IR43" s="321"/>
      <c r="IS43" s="321"/>
      <c r="IT43" s="321"/>
      <c r="IU43" s="321"/>
      <c r="IV43" s="321"/>
    </row>
    <row r="44" spans="1:256" ht="30">
      <c r="J44" s="342"/>
      <c r="K44" s="342"/>
      <c r="L44" s="342"/>
      <c r="O44" s="343"/>
      <c r="P44" s="343"/>
      <c r="Q44" s="343"/>
      <c r="R44" s="343"/>
      <c r="S44" s="343"/>
      <c r="T44" s="343"/>
      <c r="U44" s="343"/>
    </row>
    <row r="45" spans="1:256" ht="30">
      <c r="J45" s="342"/>
      <c r="K45" s="342"/>
      <c r="L45" s="342"/>
      <c r="O45" s="343"/>
      <c r="P45" s="343"/>
      <c r="Q45" s="343"/>
      <c r="R45" s="343"/>
      <c r="S45" s="343"/>
      <c r="T45" s="343"/>
      <c r="U45" s="343"/>
    </row>
    <row r="46" spans="1:256" ht="30">
      <c r="J46" s="342"/>
      <c r="K46" s="342"/>
      <c r="L46" s="342"/>
      <c r="O46" s="343"/>
      <c r="P46" s="343"/>
      <c r="Q46" s="343"/>
      <c r="R46" s="343"/>
      <c r="S46" s="343"/>
      <c r="T46" s="343"/>
      <c r="U46" s="343"/>
    </row>
    <row r="47" spans="1:256" ht="30">
      <c r="J47" s="342"/>
      <c r="K47" s="342"/>
      <c r="L47" s="342"/>
      <c r="O47" s="343"/>
      <c r="P47" s="343"/>
      <c r="Q47" s="343"/>
      <c r="R47" s="343"/>
      <c r="S47" s="343"/>
      <c r="T47" s="343"/>
      <c r="U47" s="343"/>
    </row>
    <row r="48" spans="1:256" ht="30">
      <c r="J48" s="342"/>
      <c r="K48" s="342"/>
      <c r="L48" s="342"/>
      <c r="O48" s="343"/>
      <c r="P48" s="343"/>
      <c r="Q48" s="343"/>
      <c r="R48" s="343"/>
      <c r="S48" s="343"/>
      <c r="T48" s="343"/>
      <c r="U48" s="343"/>
    </row>
    <row r="49" spans="10:21" ht="30">
      <c r="J49" s="342"/>
      <c r="K49" s="342"/>
      <c r="L49" s="342"/>
      <c r="O49" s="343"/>
      <c r="P49" s="343"/>
      <c r="Q49" s="343"/>
      <c r="R49" s="343"/>
      <c r="S49" s="343"/>
      <c r="T49" s="343"/>
      <c r="U49" s="343"/>
    </row>
    <row r="50" spans="10:21" ht="30">
      <c r="J50" s="342"/>
      <c r="K50" s="342"/>
      <c r="L50" s="342"/>
      <c r="O50" s="343"/>
      <c r="P50" s="343"/>
      <c r="Q50" s="343"/>
      <c r="R50" s="343"/>
      <c r="S50" s="343"/>
      <c r="T50" s="343"/>
      <c r="U50" s="343"/>
    </row>
    <row r="51" spans="10:21" ht="30">
      <c r="J51" s="342"/>
      <c r="K51" s="342"/>
      <c r="L51" s="342"/>
      <c r="O51" s="343"/>
      <c r="P51" s="343"/>
      <c r="Q51" s="343"/>
      <c r="R51" s="343"/>
      <c r="S51" s="343"/>
      <c r="T51" s="343"/>
      <c r="U51" s="343"/>
    </row>
    <row r="52" spans="10:21" ht="30">
      <c r="J52" s="342"/>
      <c r="K52" s="342"/>
      <c r="L52" s="342"/>
      <c r="O52" s="343"/>
      <c r="P52" s="343"/>
      <c r="Q52" s="343"/>
      <c r="R52" s="343"/>
      <c r="S52" s="343"/>
      <c r="T52" s="343"/>
      <c r="U52" s="343"/>
    </row>
    <row r="53" spans="10:21" ht="30">
      <c r="J53" s="342"/>
      <c r="K53" s="342"/>
      <c r="L53" s="342"/>
      <c r="O53" s="343"/>
      <c r="P53" s="343"/>
      <c r="Q53" s="343"/>
      <c r="R53" s="343"/>
      <c r="S53" s="343"/>
      <c r="T53" s="343"/>
      <c r="U53" s="343"/>
    </row>
    <row r="54" spans="10:21" ht="30">
      <c r="J54" s="342"/>
      <c r="K54" s="342"/>
      <c r="L54" s="342"/>
      <c r="O54" s="343"/>
      <c r="P54" s="343"/>
      <c r="Q54" s="343"/>
      <c r="R54" s="343"/>
      <c r="S54" s="343"/>
      <c r="T54" s="343"/>
      <c r="U54" s="343"/>
    </row>
    <row r="55" spans="10:21" ht="30">
      <c r="J55" s="342"/>
      <c r="K55" s="342"/>
      <c r="L55" s="342"/>
      <c r="O55" s="343"/>
      <c r="P55" s="343"/>
      <c r="Q55" s="343"/>
      <c r="R55" s="343"/>
      <c r="S55" s="343"/>
      <c r="T55" s="343"/>
      <c r="U55" s="343"/>
    </row>
    <row r="56" spans="10:21" ht="30">
      <c r="J56" s="342"/>
      <c r="K56" s="342"/>
      <c r="L56" s="342"/>
      <c r="O56" s="343"/>
      <c r="P56" s="343"/>
      <c r="Q56" s="343"/>
      <c r="R56" s="343"/>
      <c r="S56" s="343"/>
      <c r="T56" s="343"/>
      <c r="U56" s="343"/>
    </row>
    <row r="57" spans="10:21" ht="30">
      <c r="J57" s="342"/>
      <c r="K57" s="342"/>
      <c r="L57" s="342"/>
      <c r="O57" s="343"/>
      <c r="P57" s="343"/>
      <c r="Q57" s="343"/>
      <c r="R57" s="343"/>
      <c r="S57" s="343"/>
      <c r="T57" s="343"/>
      <c r="U57" s="343"/>
    </row>
    <row r="58" spans="10:21" ht="30">
      <c r="J58" s="342"/>
      <c r="K58" s="342"/>
      <c r="L58" s="342"/>
      <c r="O58" s="343"/>
      <c r="P58" s="343"/>
      <c r="Q58" s="343"/>
      <c r="R58" s="343"/>
      <c r="S58" s="343"/>
      <c r="T58" s="343"/>
      <c r="U58" s="343"/>
    </row>
    <row r="59" spans="10:21" ht="30">
      <c r="J59" s="342"/>
      <c r="K59" s="342"/>
      <c r="L59" s="342"/>
      <c r="O59" s="343"/>
      <c r="P59" s="343"/>
      <c r="Q59" s="343"/>
      <c r="R59" s="343"/>
      <c r="S59" s="343"/>
      <c r="T59" s="343"/>
      <c r="U59" s="343"/>
    </row>
    <row r="60" spans="10:21" ht="30">
      <c r="J60" s="342"/>
      <c r="K60" s="342"/>
      <c r="L60" s="342"/>
      <c r="O60" s="343"/>
      <c r="P60" s="343"/>
      <c r="Q60" s="343"/>
      <c r="R60" s="343"/>
      <c r="S60" s="343"/>
      <c r="T60" s="343"/>
      <c r="U60" s="343"/>
    </row>
    <row r="61" spans="10:21" ht="30">
      <c r="J61" s="342"/>
      <c r="K61" s="342"/>
      <c r="L61" s="342"/>
      <c r="O61" s="343"/>
      <c r="P61" s="343"/>
      <c r="Q61" s="343"/>
      <c r="R61" s="343"/>
      <c r="S61" s="343"/>
      <c r="T61" s="343"/>
      <c r="U61" s="343"/>
    </row>
    <row r="62" spans="10:21" ht="30">
      <c r="J62" s="342"/>
      <c r="K62" s="342"/>
      <c r="L62" s="342"/>
      <c r="O62" s="343"/>
      <c r="P62" s="343"/>
      <c r="Q62" s="343"/>
      <c r="R62" s="343"/>
      <c r="S62" s="343"/>
      <c r="T62" s="343"/>
      <c r="U62" s="343"/>
    </row>
    <row r="63" spans="10:21" ht="30">
      <c r="J63" s="342"/>
      <c r="K63" s="342"/>
      <c r="L63" s="342"/>
      <c r="O63" s="343"/>
      <c r="P63" s="343"/>
      <c r="Q63" s="343"/>
      <c r="R63" s="343"/>
      <c r="S63" s="343"/>
      <c r="T63" s="343"/>
      <c r="U63" s="343"/>
    </row>
    <row r="64" spans="10:21" ht="30">
      <c r="J64" s="342"/>
      <c r="K64" s="342"/>
      <c r="L64" s="342"/>
      <c r="O64" s="343"/>
      <c r="P64" s="343"/>
      <c r="Q64" s="343"/>
      <c r="R64" s="343"/>
      <c r="S64" s="343"/>
      <c r="T64" s="343"/>
      <c r="U64" s="343"/>
    </row>
    <row r="65" spans="10:21" ht="30">
      <c r="J65" s="342"/>
      <c r="K65" s="342"/>
      <c r="L65" s="342"/>
      <c r="O65" s="343"/>
      <c r="P65" s="343"/>
      <c r="Q65" s="343"/>
      <c r="R65" s="343"/>
      <c r="S65" s="343"/>
      <c r="T65" s="343"/>
      <c r="U65" s="343"/>
    </row>
    <row r="66" spans="10:21" ht="30">
      <c r="J66" s="342"/>
      <c r="K66" s="342"/>
      <c r="L66" s="342"/>
      <c r="O66" s="343"/>
      <c r="P66" s="343"/>
      <c r="Q66" s="343"/>
      <c r="R66" s="343"/>
      <c r="S66" s="343"/>
      <c r="T66" s="343"/>
      <c r="U66" s="343"/>
    </row>
    <row r="67" spans="10:21" ht="30">
      <c r="J67" s="342"/>
      <c r="K67" s="342"/>
      <c r="L67" s="342"/>
      <c r="O67" s="343"/>
      <c r="P67" s="343"/>
      <c r="Q67" s="343"/>
      <c r="R67" s="343"/>
      <c r="S67" s="343"/>
      <c r="T67" s="343"/>
      <c r="U67" s="343"/>
    </row>
    <row r="68" spans="10:21" ht="30">
      <c r="J68" s="342"/>
      <c r="K68" s="342"/>
      <c r="L68" s="342"/>
      <c r="O68" s="343"/>
      <c r="P68" s="343"/>
      <c r="Q68" s="343"/>
      <c r="R68" s="343"/>
      <c r="S68" s="343"/>
      <c r="T68" s="343"/>
      <c r="U68" s="343"/>
    </row>
    <row r="69" spans="10:21" ht="30">
      <c r="J69" s="342"/>
      <c r="K69" s="342"/>
      <c r="L69" s="342"/>
      <c r="O69" s="343"/>
      <c r="P69" s="343"/>
      <c r="Q69" s="343"/>
      <c r="R69" s="343"/>
      <c r="S69" s="343"/>
      <c r="T69" s="343"/>
      <c r="U69" s="343"/>
    </row>
    <row r="70" spans="10:21" ht="30">
      <c r="J70" s="342"/>
      <c r="K70" s="342"/>
      <c r="L70" s="342"/>
      <c r="O70" s="343"/>
      <c r="P70" s="343"/>
      <c r="Q70" s="343"/>
      <c r="R70" s="343"/>
      <c r="S70" s="343"/>
      <c r="T70" s="343"/>
      <c r="U70" s="343"/>
    </row>
    <row r="71" spans="10:21" ht="30">
      <c r="J71" s="342"/>
      <c r="K71" s="342"/>
      <c r="L71" s="342"/>
      <c r="O71" s="343"/>
      <c r="P71" s="343"/>
      <c r="Q71" s="343"/>
      <c r="R71" s="343"/>
      <c r="S71" s="343"/>
      <c r="T71" s="343"/>
      <c r="U71" s="343"/>
    </row>
    <row r="72" spans="10:21" ht="30">
      <c r="J72" s="342"/>
      <c r="K72" s="342"/>
      <c r="L72" s="342"/>
      <c r="O72" s="343"/>
      <c r="P72" s="343"/>
      <c r="Q72" s="343"/>
      <c r="R72" s="343"/>
      <c r="S72" s="343"/>
      <c r="T72" s="343"/>
      <c r="U72" s="343"/>
    </row>
    <row r="73" spans="10:21" ht="30">
      <c r="J73" s="342"/>
      <c r="K73" s="342"/>
      <c r="L73" s="342"/>
      <c r="O73" s="343"/>
      <c r="P73" s="343"/>
      <c r="Q73" s="343"/>
      <c r="R73" s="343"/>
      <c r="S73" s="343"/>
      <c r="T73" s="343"/>
      <c r="U73" s="343"/>
    </row>
    <row r="74" spans="10:21" ht="30">
      <c r="J74" s="342"/>
      <c r="K74" s="342"/>
      <c r="L74" s="342"/>
      <c r="O74" s="343"/>
      <c r="P74" s="343"/>
      <c r="Q74" s="343"/>
      <c r="R74" s="343"/>
      <c r="S74" s="343"/>
      <c r="T74" s="343"/>
      <c r="U74" s="343"/>
    </row>
    <row r="75" spans="10:21" ht="30">
      <c r="J75" s="342"/>
      <c r="K75" s="342"/>
      <c r="L75" s="342"/>
      <c r="O75" s="343"/>
      <c r="P75" s="343"/>
      <c r="Q75" s="343"/>
      <c r="R75" s="343"/>
      <c r="S75" s="343"/>
      <c r="T75" s="343"/>
      <c r="U75" s="343"/>
    </row>
    <row r="76" spans="10:21" ht="30">
      <c r="J76" s="342"/>
      <c r="K76" s="342"/>
      <c r="L76" s="342"/>
      <c r="O76" s="343"/>
      <c r="P76" s="343"/>
      <c r="Q76" s="343"/>
      <c r="R76" s="343"/>
      <c r="S76" s="343"/>
      <c r="T76" s="343"/>
      <c r="U76" s="343"/>
    </row>
    <row r="77" spans="10:21" ht="30">
      <c r="J77" s="342"/>
      <c r="K77" s="342"/>
      <c r="L77" s="342"/>
      <c r="O77" s="343"/>
      <c r="P77" s="343"/>
      <c r="Q77" s="343"/>
      <c r="R77" s="343"/>
      <c r="S77" s="343"/>
      <c r="T77" s="343"/>
      <c r="U77" s="343"/>
    </row>
    <row r="78" spans="10:21" ht="30">
      <c r="J78" s="342"/>
      <c r="K78" s="342"/>
      <c r="L78" s="342"/>
      <c r="O78" s="343"/>
      <c r="P78" s="343"/>
      <c r="Q78" s="343"/>
      <c r="R78" s="343"/>
      <c r="S78" s="343"/>
      <c r="T78" s="343"/>
      <c r="U78" s="343"/>
    </row>
    <row r="79" spans="10:21" ht="30">
      <c r="J79" s="342"/>
      <c r="K79" s="342"/>
      <c r="L79" s="342"/>
      <c r="O79" s="343"/>
      <c r="P79" s="343"/>
      <c r="Q79" s="343"/>
      <c r="R79" s="343"/>
      <c r="S79" s="343"/>
      <c r="T79" s="343"/>
      <c r="U79" s="343"/>
    </row>
    <row r="80" spans="10:21" ht="30">
      <c r="J80" s="342"/>
      <c r="K80" s="342"/>
      <c r="L80" s="342"/>
      <c r="O80" s="343"/>
      <c r="P80" s="343"/>
      <c r="Q80" s="343"/>
      <c r="R80" s="343"/>
      <c r="S80" s="343"/>
      <c r="T80" s="343"/>
      <c r="U80" s="343"/>
    </row>
    <row r="81" spans="10:21" ht="30">
      <c r="J81" s="342"/>
      <c r="K81" s="342"/>
      <c r="L81" s="342"/>
      <c r="O81" s="343"/>
      <c r="P81" s="343"/>
      <c r="Q81" s="343"/>
      <c r="R81" s="343"/>
      <c r="S81" s="343"/>
      <c r="T81" s="343"/>
      <c r="U81" s="343"/>
    </row>
    <row r="82" spans="10:21" ht="30">
      <c r="J82" s="342"/>
      <c r="K82" s="342"/>
      <c r="L82" s="342"/>
      <c r="O82" s="343"/>
      <c r="P82" s="343"/>
      <c r="Q82" s="343"/>
      <c r="R82" s="343"/>
      <c r="S82" s="343"/>
      <c r="T82" s="343"/>
      <c r="U82" s="343"/>
    </row>
    <row r="83" spans="10:21" ht="30">
      <c r="J83" s="342"/>
      <c r="K83" s="342"/>
      <c r="L83" s="342"/>
      <c r="O83" s="343"/>
      <c r="P83" s="343"/>
      <c r="Q83" s="343"/>
      <c r="R83" s="343"/>
      <c r="S83" s="343"/>
      <c r="T83" s="343"/>
      <c r="U83" s="343"/>
    </row>
    <row r="84" spans="10:21" ht="30">
      <c r="J84" s="342"/>
      <c r="K84" s="342"/>
      <c r="L84" s="342"/>
      <c r="O84" s="343"/>
      <c r="P84" s="343"/>
      <c r="Q84" s="343"/>
      <c r="R84" s="343"/>
      <c r="S84" s="343"/>
      <c r="T84" s="343"/>
      <c r="U84" s="343"/>
    </row>
    <row r="85" spans="10:21" ht="30">
      <c r="J85" s="342"/>
      <c r="K85" s="342"/>
      <c r="L85" s="344"/>
      <c r="O85" s="343"/>
      <c r="P85" s="343"/>
      <c r="Q85" s="343"/>
      <c r="R85" s="343"/>
      <c r="S85" s="343"/>
      <c r="T85" s="343"/>
      <c r="U85" s="343"/>
    </row>
    <row r="86" spans="10:21" ht="30">
      <c r="J86" s="342"/>
      <c r="K86" s="342"/>
      <c r="L86" s="342"/>
      <c r="O86" s="343"/>
      <c r="P86" s="343"/>
      <c r="Q86" s="343"/>
      <c r="R86" s="343"/>
      <c r="S86" s="343"/>
      <c r="T86" s="343"/>
      <c r="U86" s="343"/>
    </row>
    <row r="87" spans="10:21" ht="30">
      <c r="J87" s="342"/>
      <c r="K87" s="342"/>
      <c r="L87" s="342"/>
      <c r="O87" s="343"/>
      <c r="P87" s="343"/>
      <c r="Q87" s="343"/>
      <c r="R87" s="343"/>
      <c r="S87" s="343"/>
      <c r="T87" s="343"/>
      <c r="U87" s="343"/>
    </row>
    <row r="88" spans="10:21" ht="30">
      <c r="J88" s="342"/>
      <c r="K88" s="342"/>
      <c r="L88" s="342"/>
      <c r="O88" s="343"/>
      <c r="P88" s="343"/>
      <c r="Q88" s="343"/>
      <c r="R88" s="343"/>
      <c r="S88" s="343"/>
      <c r="T88" s="343"/>
      <c r="U88" s="343"/>
    </row>
    <row r="89" spans="10:21" ht="30">
      <c r="J89" s="342"/>
      <c r="K89" s="342"/>
      <c r="L89" s="342"/>
      <c r="O89" s="343"/>
      <c r="P89" s="343"/>
      <c r="Q89" s="343"/>
      <c r="R89" s="343"/>
      <c r="S89" s="343"/>
      <c r="T89" s="343"/>
      <c r="U89" s="343"/>
    </row>
    <row r="90" spans="10:21" ht="30">
      <c r="J90" s="342"/>
      <c r="K90" s="342"/>
      <c r="L90" s="342"/>
      <c r="O90" s="343"/>
      <c r="P90" s="343"/>
      <c r="Q90" s="343"/>
      <c r="R90" s="343"/>
      <c r="S90" s="343"/>
      <c r="T90" s="343"/>
      <c r="U90" s="343"/>
    </row>
    <row r="91" spans="10:21" ht="30">
      <c r="J91" s="342"/>
      <c r="K91" s="342"/>
      <c r="L91" s="342"/>
      <c r="O91" s="343"/>
      <c r="P91" s="343"/>
      <c r="Q91" s="343"/>
      <c r="R91" s="343"/>
      <c r="S91" s="343"/>
      <c r="T91" s="343"/>
      <c r="U91" s="343"/>
    </row>
    <row r="92" spans="10:21" ht="30">
      <c r="J92" s="342"/>
      <c r="K92" s="342"/>
      <c r="L92" s="342"/>
      <c r="O92" s="343"/>
      <c r="P92" s="343"/>
      <c r="Q92" s="343"/>
      <c r="R92" s="343"/>
      <c r="S92" s="343"/>
      <c r="T92" s="343"/>
      <c r="U92" s="343"/>
    </row>
    <row r="93" spans="10:21" ht="30">
      <c r="J93" s="342"/>
      <c r="K93" s="342"/>
      <c r="L93" s="342"/>
      <c r="O93" s="343"/>
      <c r="P93" s="343"/>
      <c r="Q93" s="343"/>
      <c r="R93" s="343"/>
      <c r="S93" s="343"/>
      <c r="T93" s="343"/>
      <c r="U93" s="343"/>
    </row>
    <row r="94" spans="10:21" ht="30">
      <c r="J94" s="342"/>
      <c r="K94" s="342"/>
      <c r="L94" s="342"/>
      <c r="O94" s="343"/>
      <c r="P94" s="343"/>
      <c r="Q94" s="343"/>
      <c r="R94" s="343"/>
      <c r="S94" s="343"/>
      <c r="T94" s="343"/>
      <c r="U94" s="343"/>
    </row>
    <row r="95" spans="10:21" ht="30">
      <c r="J95" s="342"/>
      <c r="K95" s="342"/>
      <c r="L95" s="342"/>
      <c r="O95" s="343"/>
      <c r="P95" s="343"/>
      <c r="Q95" s="343"/>
      <c r="R95" s="343"/>
      <c r="S95" s="343"/>
      <c r="T95" s="343"/>
      <c r="U95" s="343"/>
    </row>
    <row r="96" spans="10:21" ht="30">
      <c r="J96" s="342"/>
      <c r="K96" s="342"/>
      <c r="L96" s="342"/>
      <c r="O96" s="343"/>
      <c r="P96" s="343"/>
      <c r="Q96" s="343"/>
      <c r="R96" s="343"/>
      <c r="S96" s="343"/>
      <c r="T96" s="343"/>
      <c r="U96" s="343"/>
    </row>
    <row r="97" spans="10:21" ht="30">
      <c r="J97" s="342"/>
      <c r="K97" s="342"/>
      <c r="L97" s="342"/>
      <c r="O97" s="343"/>
      <c r="P97" s="343"/>
      <c r="Q97" s="343"/>
      <c r="R97" s="343"/>
      <c r="S97" s="343"/>
      <c r="T97" s="343"/>
      <c r="U97" s="343"/>
    </row>
    <row r="98" spans="10:21" ht="30">
      <c r="J98" s="342"/>
      <c r="K98" s="342"/>
      <c r="L98" s="342"/>
      <c r="O98" s="343"/>
      <c r="P98" s="343"/>
      <c r="Q98" s="343"/>
      <c r="R98" s="343"/>
      <c r="S98" s="343"/>
      <c r="T98" s="343"/>
      <c r="U98" s="343"/>
    </row>
    <row r="99" spans="10:21" ht="30">
      <c r="J99" s="342"/>
      <c r="K99" s="342"/>
      <c r="L99" s="342"/>
      <c r="O99" s="343"/>
      <c r="P99" s="343"/>
      <c r="Q99" s="343"/>
      <c r="R99" s="343"/>
      <c r="S99" s="343"/>
      <c r="T99" s="343"/>
      <c r="U99" s="343"/>
    </row>
    <row r="100" spans="10:21" ht="30">
      <c r="J100" s="342"/>
      <c r="K100" s="342"/>
      <c r="L100" s="342"/>
      <c r="O100" s="343"/>
      <c r="P100" s="343"/>
      <c r="Q100" s="343"/>
      <c r="R100" s="343"/>
      <c r="S100" s="343"/>
      <c r="T100" s="343"/>
      <c r="U100" s="343"/>
    </row>
    <row r="101" spans="10:21" ht="30">
      <c r="J101" s="342"/>
      <c r="K101" s="342"/>
      <c r="L101" s="342"/>
      <c r="O101" s="343"/>
      <c r="P101" s="343"/>
      <c r="Q101" s="343"/>
      <c r="R101" s="343"/>
      <c r="S101" s="343"/>
      <c r="T101" s="343"/>
      <c r="U101" s="343"/>
    </row>
    <row r="102" spans="10:21" ht="30">
      <c r="J102" s="342"/>
      <c r="K102" s="342"/>
      <c r="L102" s="342"/>
      <c r="O102" s="343"/>
      <c r="P102" s="343"/>
      <c r="Q102" s="343"/>
      <c r="R102" s="343"/>
      <c r="S102" s="343"/>
      <c r="T102" s="343"/>
      <c r="U102" s="343"/>
    </row>
    <row r="103" spans="10:21" ht="30">
      <c r="J103" s="342"/>
      <c r="K103" s="342"/>
      <c r="L103" s="342"/>
      <c r="O103" s="343"/>
      <c r="P103" s="343"/>
      <c r="Q103" s="343"/>
      <c r="R103" s="343"/>
      <c r="S103" s="343"/>
      <c r="T103" s="343"/>
      <c r="U103" s="343"/>
    </row>
    <row r="104" spans="10:21" ht="30">
      <c r="J104" s="342"/>
      <c r="K104" s="342"/>
      <c r="L104" s="342"/>
      <c r="O104" s="343"/>
      <c r="P104" s="343"/>
      <c r="Q104" s="343"/>
      <c r="R104" s="343"/>
      <c r="S104" s="343"/>
      <c r="T104" s="343"/>
      <c r="U104" s="343"/>
    </row>
    <row r="105" spans="10:21" ht="30">
      <c r="J105" s="342"/>
      <c r="K105" s="342"/>
      <c r="L105" s="342"/>
      <c r="O105" s="343"/>
      <c r="P105" s="343"/>
      <c r="Q105" s="343"/>
      <c r="R105" s="343"/>
      <c r="S105" s="343"/>
      <c r="T105" s="343"/>
      <c r="U105" s="343"/>
    </row>
    <row r="106" spans="10:21" ht="30">
      <c r="J106" s="342"/>
      <c r="K106" s="342"/>
      <c r="L106" s="342"/>
      <c r="O106" s="343"/>
      <c r="P106" s="343"/>
      <c r="Q106" s="343"/>
      <c r="R106" s="343"/>
      <c r="S106" s="343"/>
      <c r="T106" s="343"/>
      <c r="U106" s="343"/>
    </row>
    <row r="107" spans="10:21" ht="30">
      <c r="J107" s="342"/>
      <c r="K107" s="342"/>
      <c r="L107" s="342"/>
      <c r="O107" s="343"/>
      <c r="P107" s="343"/>
      <c r="Q107" s="343"/>
      <c r="R107" s="343"/>
      <c r="S107" s="343"/>
      <c r="T107" s="343"/>
      <c r="U107" s="343"/>
    </row>
    <row r="108" spans="10:21" ht="30">
      <c r="J108" s="342"/>
      <c r="K108" s="342"/>
      <c r="L108" s="342"/>
      <c r="O108" s="343"/>
      <c r="P108" s="343"/>
      <c r="Q108" s="343"/>
      <c r="R108" s="343"/>
      <c r="S108" s="343"/>
      <c r="T108" s="343"/>
      <c r="U108" s="343"/>
    </row>
    <row r="109" spans="10:21" ht="30">
      <c r="J109" s="342"/>
      <c r="K109" s="342"/>
      <c r="L109" s="342"/>
      <c r="O109" s="343"/>
      <c r="P109" s="343"/>
      <c r="Q109" s="343"/>
      <c r="R109" s="343"/>
      <c r="S109" s="343"/>
      <c r="T109" s="343"/>
      <c r="U109" s="343"/>
    </row>
    <row r="110" spans="10:21" ht="30">
      <c r="J110" s="342"/>
      <c r="K110" s="342"/>
      <c r="L110" s="342"/>
      <c r="O110" s="343"/>
      <c r="P110" s="343"/>
      <c r="Q110" s="343"/>
      <c r="R110" s="343"/>
      <c r="S110" s="343"/>
      <c r="T110" s="343"/>
      <c r="U110" s="343"/>
    </row>
    <row r="111" spans="10:21" ht="30">
      <c r="J111" s="342"/>
      <c r="K111" s="342"/>
      <c r="L111" s="342"/>
      <c r="O111" s="343"/>
      <c r="P111" s="343"/>
      <c r="Q111" s="343"/>
      <c r="R111" s="343"/>
      <c r="S111" s="343"/>
      <c r="T111" s="343"/>
      <c r="U111" s="343"/>
    </row>
    <row r="112" spans="10:21" ht="30">
      <c r="J112" s="342"/>
      <c r="K112" s="342"/>
      <c r="L112" s="342"/>
      <c r="O112" s="343"/>
      <c r="P112" s="343"/>
      <c r="Q112" s="343"/>
      <c r="R112" s="343"/>
      <c r="S112" s="343"/>
      <c r="T112" s="343"/>
      <c r="U112" s="343"/>
    </row>
    <row r="113" spans="10:21" ht="30">
      <c r="J113" s="342"/>
      <c r="K113" s="342"/>
      <c r="L113" s="342"/>
      <c r="O113" s="343"/>
      <c r="P113" s="343"/>
      <c r="Q113" s="343"/>
      <c r="R113" s="343"/>
      <c r="S113" s="343"/>
      <c r="T113" s="343"/>
      <c r="U113" s="343"/>
    </row>
    <row r="114" spans="10:21" ht="30">
      <c r="J114" s="342"/>
      <c r="K114" s="342"/>
      <c r="L114" s="342"/>
      <c r="O114" s="343"/>
      <c r="P114" s="343"/>
      <c r="Q114" s="343"/>
      <c r="R114" s="343"/>
      <c r="S114" s="343"/>
      <c r="T114" s="343"/>
      <c r="U114" s="343"/>
    </row>
    <row r="115" spans="10:21" ht="30">
      <c r="J115" s="342"/>
      <c r="K115" s="342"/>
      <c r="L115" s="342"/>
      <c r="O115" s="343"/>
      <c r="P115" s="343"/>
      <c r="Q115" s="343"/>
      <c r="R115" s="343"/>
      <c r="S115" s="343"/>
      <c r="T115" s="343"/>
      <c r="U115" s="343"/>
    </row>
    <row r="116" spans="10:21" ht="30">
      <c r="J116" s="342"/>
      <c r="K116" s="342"/>
      <c r="L116" s="342"/>
      <c r="O116" s="343"/>
      <c r="P116" s="343"/>
      <c r="Q116" s="343"/>
      <c r="R116" s="343"/>
      <c r="S116" s="343"/>
      <c r="T116" s="343"/>
      <c r="U116" s="343"/>
    </row>
    <row r="117" spans="10:21" ht="30">
      <c r="J117" s="342"/>
      <c r="K117" s="342"/>
      <c r="L117" s="342"/>
      <c r="O117" s="343"/>
      <c r="P117" s="343"/>
      <c r="Q117" s="343"/>
      <c r="R117" s="343"/>
      <c r="S117" s="343"/>
      <c r="T117" s="343"/>
      <c r="U117" s="343"/>
    </row>
    <row r="118" spans="10:21" ht="30">
      <c r="J118" s="342"/>
      <c r="K118" s="342"/>
      <c r="L118" s="342"/>
      <c r="O118" s="343"/>
      <c r="P118" s="343"/>
      <c r="Q118" s="343"/>
      <c r="R118" s="343"/>
      <c r="S118" s="343"/>
      <c r="T118" s="343"/>
      <c r="U118" s="343"/>
    </row>
    <row r="119" spans="10:21" ht="30">
      <c r="J119" s="342"/>
      <c r="K119" s="342"/>
      <c r="L119" s="342"/>
      <c r="O119" s="343"/>
      <c r="P119" s="343"/>
      <c r="Q119" s="343"/>
      <c r="R119" s="343"/>
      <c r="S119" s="343"/>
      <c r="T119" s="343"/>
      <c r="U119" s="343"/>
    </row>
    <row r="120" spans="10:21" ht="30">
      <c r="J120" s="342"/>
      <c r="K120" s="342"/>
      <c r="L120" s="342"/>
      <c r="O120" s="343"/>
      <c r="P120" s="343"/>
      <c r="Q120" s="343"/>
      <c r="R120" s="343"/>
      <c r="S120" s="343"/>
      <c r="T120" s="343"/>
      <c r="U120" s="343"/>
    </row>
    <row r="121" spans="10:21" ht="30">
      <c r="J121" s="342"/>
      <c r="K121" s="342"/>
      <c r="L121" s="342"/>
      <c r="O121" s="343"/>
      <c r="P121" s="343"/>
      <c r="Q121" s="343"/>
      <c r="R121" s="343"/>
      <c r="S121" s="343"/>
      <c r="T121" s="343"/>
      <c r="U121" s="343"/>
    </row>
    <row r="122" spans="10:21" ht="30">
      <c r="J122" s="342"/>
      <c r="K122" s="342"/>
      <c r="L122" s="342"/>
      <c r="O122" s="343"/>
      <c r="P122" s="343"/>
      <c r="Q122" s="343"/>
      <c r="R122" s="343"/>
      <c r="S122" s="343"/>
      <c r="T122" s="343"/>
      <c r="U122" s="343"/>
    </row>
    <row r="123" spans="10:21" ht="30">
      <c r="J123" s="342"/>
      <c r="K123" s="342"/>
      <c r="L123" s="342"/>
      <c r="O123" s="343"/>
      <c r="P123" s="343"/>
      <c r="Q123" s="343"/>
      <c r="R123" s="343"/>
      <c r="S123" s="343"/>
      <c r="T123" s="343"/>
      <c r="U123" s="343"/>
    </row>
    <row r="124" spans="10:21" ht="30">
      <c r="J124" s="342"/>
      <c r="K124" s="342"/>
      <c r="L124" s="342"/>
      <c r="O124" s="343"/>
      <c r="P124" s="343"/>
      <c r="Q124" s="343"/>
      <c r="R124" s="343"/>
      <c r="S124" s="343"/>
      <c r="T124" s="343"/>
      <c r="U124" s="343"/>
    </row>
    <row r="125" spans="10:21" ht="30">
      <c r="J125" s="342"/>
      <c r="K125" s="342"/>
      <c r="L125" s="342"/>
      <c r="O125" s="343"/>
      <c r="P125" s="343"/>
      <c r="Q125" s="343"/>
      <c r="R125" s="343"/>
      <c r="S125" s="343"/>
      <c r="T125" s="343"/>
      <c r="U125" s="343"/>
    </row>
    <row r="126" spans="10:21" ht="30">
      <c r="J126" s="342"/>
      <c r="K126" s="342"/>
      <c r="L126" s="342"/>
      <c r="O126" s="343"/>
      <c r="P126" s="343"/>
      <c r="Q126" s="343"/>
      <c r="R126" s="343"/>
      <c r="S126" s="343"/>
      <c r="T126" s="343"/>
      <c r="U126" s="343"/>
    </row>
    <row r="127" spans="10:21" ht="30">
      <c r="J127" s="342"/>
      <c r="K127" s="342"/>
      <c r="L127" s="342"/>
      <c r="O127" s="343"/>
      <c r="P127" s="343"/>
      <c r="Q127" s="343"/>
      <c r="R127" s="343"/>
      <c r="S127" s="343"/>
      <c r="T127" s="343"/>
      <c r="U127" s="343"/>
    </row>
    <row r="128" spans="10:21" ht="30">
      <c r="J128" s="342"/>
      <c r="K128" s="342"/>
      <c r="L128" s="342"/>
      <c r="O128" s="343"/>
      <c r="P128" s="343"/>
      <c r="Q128" s="343"/>
      <c r="R128" s="343"/>
      <c r="S128" s="343"/>
      <c r="T128" s="343"/>
      <c r="U128" s="343"/>
    </row>
    <row r="129" spans="10:21" ht="30">
      <c r="J129" s="342"/>
      <c r="K129" s="342"/>
      <c r="L129" s="342"/>
      <c r="O129" s="343"/>
      <c r="P129" s="343"/>
      <c r="Q129" s="343"/>
      <c r="R129" s="343"/>
      <c r="S129" s="343"/>
      <c r="T129" s="343"/>
      <c r="U129" s="343"/>
    </row>
    <row r="130" spans="10:21" ht="30">
      <c r="J130" s="342"/>
      <c r="K130" s="342"/>
      <c r="L130" s="342"/>
      <c r="O130" s="343"/>
      <c r="P130" s="343"/>
      <c r="Q130" s="343"/>
      <c r="R130" s="343"/>
      <c r="S130" s="343"/>
      <c r="T130" s="343"/>
      <c r="U130" s="343"/>
    </row>
    <row r="131" spans="10:21" ht="30">
      <c r="J131" s="342"/>
      <c r="K131" s="342"/>
      <c r="L131" s="342"/>
      <c r="O131" s="343"/>
      <c r="P131" s="343"/>
      <c r="Q131" s="343"/>
      <c r="R131" s="343"/>
      <c r="S131" s="343"/>
      <c r="T131" s="343"/>
      <c r="U131" s="343"/>
    </row>
    <row r="132" spans="10:21" ht="30">
      <c r="J132" s="342"/>
      <c r="K132" s="342"/>
      <c r="L132" s="342"/>
      <c r="O132" s="343"/>
      <c r="P132" s="343"/>
      <c r="Q132" s="343"/>
      <c r="R132" s="343"/>
      <c r="S132" s="343"/>
      <c r="T132" s="343"/>
      <c r="U132" s="343"/>
    </row>
    <row r="133" spans="10:21" ht="30">
      <c r="J133" s="342"/>
      <c r="K133" s="342"/>
      <c r="L133" s="342"/>
      <c r="O133" s="343"/>
      <c r="P133" s="343"/>
      <c r="Q133" s="343"/>
      <c r="R133" s="343"/>
      <c r="S133" s="343"/>
      <c r="T133" s="343"/>
      <c r="U133" s="343"/>
    </row>
    <row r="134" spans="10:21" ht="30">
      <c r="J134" s="342"/>
      <c r="K134" s="342"/>
      <c r="L134" s="342"/>
      <c r="O134" s="343"/>
      <c r="P134" s="343"/>
      <c r="Q134" s="343"/>
      <c r="R134" s="343"/>
      <c r="S134" s="343"/>
      <c r="T134" s="343"/>
      <c r="U134" s="343"/>
    </row>
    <row r="135" spans="10:21" ht="30">
      <c r="J135" s="342"/>
      <c r="K135" s="342"/>
      <c r="L135" s="342"/>
      <c r="O135" s="343"/>
      <c r="P135" s="343"/>
      <c r="Q135" s="343"/>
      <c r="R135" s="343"/>
      <c r="S135" s="343"/>
      <c r="T135" s="343"/>
      <c r="U135" s="343"/>
    </row>
    <row r="136" spans="10:21" ht="30">
      <c r="J136" s="342"/>
      <c r="K136" s="342"/>
      <c r="L136" s="342"/>
      <c r="O136" s="343"/>
      <c r="P136" s="343"/>
      <c r="Q136" s="343"/>
      <c r="R136" s="343"/>
      <c r="S136" s="343"/>
      <c r="T136" s="343"/>
      <c r="U136" s="343"/>
    </row>
    <row r="137" spans="10:21" ht="30">
      <c r="J137" s="342"/>
      <c r="K137" s="342"/>
      <c r="L137" s="342"/>
      <c r="O137" s="343"/>
      <c r="P137" s="343"/>
      <c r="Q137" s="343"/>
      <c r="R137" s="343"/>
      <c r="S137" s="343"/>
      <c r="T137" s="343"/>
      <c r="U137" s="343"/>
    </row>
    <row r="138" spans="10:21" ht="30">
      <c r="J138" s="342"/>
      <c r="K138" s="342"/>
      <c r="L138" s="342"/>
      <c r="O138" s="343"/>
      <c r="P138" s="343"/>
      <c r="Q138" s="343"/>
      <c r="R138" s="343"/>
      <c r="S138" s="343"/>
      <c r="T138" s="343"/>
      <c r="U138" s="343"/>
    </row>
    <row r="139" spans="10:21" ht="30">
      <c r="J139" s="342"/>
      <c r="K139" s="342"/>
      <c r="L139" s="342"/>
      <c r="O139" s="343"/>
      <c r="P139" s="343"/>
      <c r="Q139" s="343"/>
      <c r="R139" s="343"/>
      <c r="S139" s="343"/>
      <c r="T139" s="343"/>
      <c r="U139" s="343"/>
    </row>
    <row r="140" spans="10:21" ht="30">
      <c r="J140" s="342"/>
      <c r="K140" s="342"/>
      <c r="L140" s="342"/>
      <c r="O140" s="343"/>
      <c r="P140" s="343"/>
      <c r="Q140" s="343"/>
      <c r="R140" s="343"/>
      <c r="S140" s="343"/>
      <c r="T140" s="343"/>
      <c r="U140" s="343"/>
    </row>
    <row r="141" spans="10:21" ht="30">
      <c r="J141" s="342"/>
      <c r="K141" s="342"/>
      <c r="L141" s="342"/>
      <c r="O141" s="343"/>
      <c r="P141" s="343"/>
      <c r="Q141" s="343"/>
      <c r="R141" s="343"/>
      <c r="S141" s="343"/>
      <c r="T141" s="343"/>
      <c r="U141" s="343"/>
    </row>
    <row r="142" spans="10:21" ht="30">
      <c r="J142" s="342"/>
      <c r="K142" s="342"/>
      <c r="L142" s="342"/>
      <c r="O142" s="343"/>
      <c r="P142" s="343"/>
      <c r="Q142" s="343"/>
      <c r="R142" s="343"/>
      <c r="S142" s="343"/>
      <c r="T142" s="343"/>
      <c r="U142" s="343"/>
    </row>
    <row r="143" spans="10:21" ht="30">
      <c r="J143" s="342"/>
      <c r="K143" s="342"/>
      <c r="L143" s="342"/>
      <c r="O143" s="343"/>
      <c r="P143" s="343"/>
      <c r="Q143" s="343"/>
      <c r="R143" s="343"/>
      <c r="S143" s="343"/>
      <c r="T143" s="343"/>
      <c r="U143" s="343"/>
    </row>
    <row r="144" spans="10:21" ht="30">
      <c r="J144" s="342"/>
      <c r="K144" s="342"/>
      <c r="L144" s="342"/>
      <c r="O144" s="343"/>
      <c r="P144" s="343"/>
      <c r="Q144" s="343"/>
      <c r="R144" s="343"/>
      <c r="S144" s="343"/>
      <c r="T144" s="343"/>
      <c r="U144" s="343"/>
    </row>
    <row r="145" spans="10:21" ht="30">
      <c r="J145" s="342"/>
      <c r="K145" s="342"/>
      <c r="L145" s="342"/>
      <c r="O145" s="343"/>
      <c r="P145" s="343"/>
      <c r="Q145" s="343"/>
      <c r="R145" s="343"/>
      <c r="S145" s="343"/>
      <c r="T145" s="343"/>
      <c r="U145" s="343"/>
    </row>
    <row r="146" spans="10:21" ht="30">
      <c r="J146" s="342"/>
      <c r="K146" s="342"/>
      <c r="L146" s="342"/>
      <c r="O146" s="343"/>
      <c r="P146" s="343"/>
      <c r="Q146" s="343"/>
      <c r="R146" s="343"/>
      <c r="S146" s="343"/>
      <c r="T146" s="343"/>
      <c r="U146" s="343"/>
    </row>
    <row r="147" spans="10:21" ht="30">
      <c r="J147" s="342"/>
      <c r="K147" s="342"/>
      <c r="L147" s="342"/>
      <c r="O147" s="343"/>
      <c r="P147" s="343"/>
      <c r="Q147" s="343"/>
      <c r="R147" s="343"/>
      <c r="S147" s="343"/>
      <c r="T147" s="343"/>
      <c r="U147" s="343"/>
    </row>
    <row r="148" spans="10:21" ht="30">
      <c r="J148" s="342"/>
      <c r="K148" s="342"/>
      <c r="L148" s="342"/>
      <c r="O148" s="343"/>
      <c r="P148" s="343"/>
      <c r="Q148" s="343"/>
      <c r="R148" s="343"/>
      <c r="S148" s="343"/>
      <c r="T148" s="343"/>
      <c r="U148" s="343"/>
    </row>
    <row r="149" spans="10:21" ht="30">
      <c r="J149" s="342"/>
      <c r="K149" s="342"/>
      <c r="L149" s="342"/>
      <c r="O149" s="343"/>
      <c r="P149" s="343"/>
      <c r="Q149" s="343"/>
      <c r="R149" s="343"/>
      <c r="S149" s="343"/>
      <c r="T149" s="343"/>
      <c r="U149" s="343"/>
    </row>
    <row r="150" spans="10:21" ht="30">
      <c r="J150" s="342"/>
      <c r="K150" s="342"/>
      <c r="L150" s="342"/>
      <c r="O150" s="343"/>
      <c r="P150" s="343"/>
      <c r="Q150" s="343"/>
      <c r="R150" s="343"/>
      <c r="S150" s="343"/>
      <c r="T150" s="343"/>
      <c r="U150" s="343"/>
    </row>
    <row r="151" spans="10:21" ht="30">
      <c r="J151" s="342"/>
      <c r="K151" s="342"/>
      <c r="L151" s="342"/>
      <c r="O151" s="343"/>
      <c r="P151" s="343"/>
      <c r="Q151" s="343"/>
      <c r="R151" s="343"/>
      <c r="S151" s="343"/>
      <c r="T151" s="343"/>
      <c r="U151" s="343"/>
    </row>
    <row r="152" spans="10:21" ht="30">
      <c r="J152" s="342"/>
      <c r="K152" s="342"/>
      <c r="L152" s="342"/>
      <c r="O152" s="343"/>
      <c r="P152" s="343"/>
      <c r="Q152" s="343"/>
      <c r="R152" s="343"/>
      <c r="S152" s="343"/>
      <c r="T152" s="343"/>
      <c r="U152" s="343"/>
    </row>
    <row r="153" spans="10:21" ht="30">
      <c r="J153" s="342"/>
      <c r="K153" s="342"/>
      <c r="L153" s="342"/>
      <c r="O153" s="343"/>
      <c r="P153" s="343"/>
      <c r="Q153" s="343"/>
      <c r="R153" s="343"/>
      <c r="S153" s="343"/>
      <c r="T153" s="343"/>
      <c r="U153" s="343"/>
    </row>
    <row r="154" spans="10:21" ht="30">
      <c r="J154" s="342"/>
      <c r="K154" s="342"/>
      <c r="L154" s="342"/>
      <c r="O154" s="343"/>
      <c r="P154" s="343"/>
      <c r="Q154" s="343"/>
      <c r="R154" s="343"/>
      <c r="S154" s="343"/>
      <c r="T154" s="343"/>
      <c r="U154" s="343"/>
    </row>
    <row r="155" spans="10:21" ht="30">
      <c r="J155" s="342"/>
      <c r="K155" s="342"/>
      <c r="L155" s="342"/>
      <c r="O155" s="343"/>
      <c r="P155" s="343"/>
      <c r="Q155" s="343"/>
      <c r="R155" s="343"/>
      <c r="S155" s="343"/>
      <c r="T155" s="343"/>
      <c r="U155" s="343"/>
    </row>
    <row r="156" spans="10:21" ht="30">
      <c r="J156" s="342"/>
      <c r="K156" s="342"/>
      <c r="L156" s="342"/>
      <c r="O156" s="343"/>
      <c r="P156" s="343"/>
      <c r="Q156" s="343"/>
      <c r="R156" s="343"/>
      <c r="S156" s="343"/>
      <c r="T156" s="343"/>
      <c r="U156" s="343"/>
    </row>
    <row r="157" spans="10:21" ht="30">
      <c r="J157" s="342"/>
      <c r="K157" s="342"/>
      <c r="L157" s="342"/>
      <c r="O157" s="343"/>
      <c r="P157" s="343"/>
      <c r="Q157" s="343"/>
      <c r="R157" s="343"/>
      <c r="S157" s="343"/>
      <c r="T157" s="343"/>
      <c r="U157" s="343"/>
    </row>
    <row r="158" spans="10:21" ht="30">
      <c r="J158" s="342"/>
      <c r="K158" s="342"/>
      <c r="L158" s="342"/>
      <c r="O158" s="343"/>
      <c r="P158" s="343"/>
      <c r="Q158" s="343"/>
      <c r="R158" s="343"/>
      <c r="S158" s="343"/>
      <c r="T158" s="343"/>
      <c r="U158" s="343"/>
    </row>
    <row r="159" spans="10:21" ht="30">
      <c r="J159" s="342"/>
      <c r="K159" s="342"/>
      <c r="L159" s="342"/>
      <c r="O159" s="343"/>
      <c r="P159" s="343"/>
      <c r="Q159" s="343"/>
      <c r="R159" s="343"/>
      <c r="S159" s="343"/>
      <c r="T159" s="343"/>
      <c r="U159" s="343"/>
    </row>
    <row r="160" spans="10:21" ht="30">
      <c r="J160" s="342"/>
      <c r="K160" s="342"/>
      <c r="L160" s="342"/>
      <c r="O160" s="343"/>
      <c r="P160" s="343"/>
      <c r="Q160" s="343"/>
      <c r="R160" s="343"/>
      <c r="S160" s="343"/>
      <c r="T160" s="343"/>
      <c r="U160" s="343"/>
    </row>
    <row r="161" spans="10:21" ht="30">
      <c r="J161" s="342"/>
      <c r="K161" s="342"/>
      <c r="L161" s="342"/>
      <c r="O161" s="343"/>
      <c r="P161" s="343"/>
      <c r="Q161" s="343"/>
      <c r="R161" s="343"/>
      <c r="S161" s="343"/>
      <c r="T161" s="343"/>
      <c r="U161" s="343"/>
    </row>
    <row r="162" spans="10:21" ht="30">
      <c r="J162" s="342"/>
      <c r="K162" s="342"/>
      <c r="L162" s="342"/>
      <c r="O162" s="343"/>
      <c r="P162" s="343"/>
      <c r="Q162" s="343"/>
      <c r="R162" s="343"/>
      <c r="S162" s="343"/>
      <c r="T162" s="343"/>
      <c r="U162" s="343"/>
    </row>
    <row r="163" spans="10:21" ht="30">
      <c r="J163" s="342"/>
      <c r="K163" s="342"/>
      <c r="L163" s="342"/>
      <c r="O163" s="343"/>
      <c r="P163" s="343"/>
      <c r="Q163" s="343"/>
      <c r="R163" s="343"/>
      <c r="S163" s="343"/>
      <c r="T163" s="343"/>
      <c r="U163" s="343"/>
    </row>
    <row r="164" spans="10:21" ht="30">
      <c r="J164" s="342"/>
      <c r="K164" s="342"/>
      <c r="L164" s="342"/>
      <c r="O164" s="343"/>
      <c r="P164" s="343"/>
      <c r="Q164" s="343"/>
      <c r="R164" s="343"/>
      <c r="S164" s="343"/>
      <c r="T164" s="343"/>
      <c r="U164" s="343"/>
    </row>
    <row r="165" spans="10:21" ht="30">
      <c r="J165" s="342"/>
      <c r="K165" s="342"/>
      <c r="L165" s="342"/>
      <c r="O165" s="343"/>
      <c r="P165" s="343"/>
      <c r="Q165" s="343"/>
      <c r="R165" s="343"/>
      <c r="S165" s="343"/>
      <c r="T165" s="343"/>
      <c r="U165" s="343"/>
    </row>
    <row r="166" spans="10:21" ht="30">
      <c r="J166" s="342"/>
      <c r="K166" s="342"/>
      <c r="L166" s="342"/>
      <c r="O166" s="343"/>
      <c r="P166" s="343"/>
      <c r="Q166" s="343"/>
      <c r="R166" s="343"/>
      <c r="S166" s="343"/>
      <c r="T166" s="343"/>
      <c r="U166" s="343"/>
    </row>
    <row r="167" spans="10:21" ht="30">
      <c r="J167" s="342"/>
      <c r="K167" s="342"/>
      <c r="L167" s="342"/>
      <c r="O167" s="343"/>
      <c r="P167" s="343"/>
      <c r="Q167" s="343"/>
      <c r="R167" s="343"/>
      <c r="S167" s="343"/>
      <c r="T167" s="343"/>
      <c r="U167" s="343"/>
    </row>
    <row r="168" spans="10:21" ht="30">
      <c r="J168" s="342"/>
      <c r="K168" s="342"/>
      <c r="L168" s="342"/>
      <c r="O168" s="343"/>
      <c r="P168" s="343"/>
      <c r="Q168" s="343"/>
      <c r="R168" s="343"/>
      <c r="S168" s="343"/>
      <c r="T168" s="343"/>
      <c r="U168" s="343"/>
    </row>
    <row r="169" spans="10:21" ht="30">
      <c r="J169" s="342"/>
      <c r="K169" s="342"/>
      <c r="L169" s="342"/>
      <c r="O169" s="343"/>
      <c r="P169" s="343"/>
      <c r="Q169" s="343"/>
      <c r="R169" s="343"/>
      <c r="S169" s="343"/>
      <c r="T169" s="343"/>
      <c r="U169" s="343"/>
    </row>
    <row r="170" spans="10:21" ht="30">
      <c r="J170" s="342"/>
      <c r="K170" s="342"/>
      <c r="L170" s="342"/>
      <c r="O170" s="343"/>
      <c r="P170" s="343"/>
      <c r="Q170" s="343"/>
      <c r="R170" s="343"/>
      <c r="S170" s="343"/>
      <c r="T170" s="343"/>
      <c r="U170" s="343"/>
    </row>
    <row r="171" spans="10:21" ht="30">
      <c r="J171" s="342"/>
      <c r="K171" s="342"/>
      <c r="L171" s="342"/>
      <c r="O171" s="343"/>
      <c r="P171" s="343"/>
      <c r="Q171" s="343"/>
      <c r="R171" s="343"/>
      <c r="S171" s="343"/>
      <c r="T171" s="343"/>
      <c r="U171" s="343"/>
    </row>
    <row r="172" spans="10:21" ht="30">
      <c r="J172" s="342"/>
      <c r="K172" s="342"/>
      <c r="L172" s="342"/>
      <c r="O172" s="343"/>
      <c r="P172" s="343"/>
      <c r="Q172" s="343"/>
      <c r="R172" s="343"/>
      <c r="S172" s="343"/>
      <c r="T172" s="343"/>
      <c r="U172" s="343"/>
    </row>
    <row r="173" spans="10:21" ht="30">
      <c r="J173" s="342"/>
      <c r="K173" s="342"/>
      <c r="L173" s="342"/>
      <c r="O173" s="343"/>
      <c r="P173" s="343"/>
      <c r="Q173" s="343"/>
      <c r="R173" s="343"/>
      <c r="S173" s="343"/>
      <c r="T173" s="343"/>
      <c r="U173" s="343"/>
    </row>
    <row r="174" spans="10:21" ht="30">
      <c r="J174" s="342"/>
      <c r="K174" s="342"/>
      <c r="L174" s="342"/>
      <c r="O174" s="343"/>
      <c r="P174" s="343"/>
      <c r="Q174" s="343"/>
      <c r="R174" s="343"/>
      <c r="S174" s="343"/>
      <c r="T174" s="343"/>
      <c r="U174" s="343"/>
    </row>
    <row r="175" spans="10:21">
      <c r="O175" s="343"/>
      <c r="P175" s="343"/>
      <c r="Q175" s="343"/>
      <c r="R175" s="343"/>
      <c r="S175" s="343"/>
      <c r="T175" s="343"/>
      <c r="U175" s="343"/>
    </row>
    <row r="176" spans="10:21">
      <c r="O176" s="343"/>
      <c r="P176" s="343"/>
      <c r="Q176" s="343"/>
      <c r="R176" s="343"/>
      <c r="S176" s="343"/>
      <c r="T176" s="343"/>
      <c r="U176" s="343"/>
    </row>
    <row r="177" spans="15:21">
      <c r="O177" s="343"/>
      <c r="P177" s="343"/>
      <c r="Q177" s="343"/>
      <c r="R177" s="343"/>
      <c r="S177" s="343"/>
      <c r="T177" s="343"/>
      <c r="U177" s="343"/>
    </row>
    <row r="178" spans="15:21">
      <c r="O178" s="343"/>
      <c r="P178" s="343"/>
      <c r="Q178" s="343"/>
      <c r="R178" s="343"/>
      <c r="S178" s="343"/>
      <c r="T178" s="343"/>
      <c r="U178" s="343"/>
    </row>
    <row r="179" spans="15:21">
      <c r="O179" s="343"/>
      <c r="P179" s="343"/>
      <c r="Q179" s="343"/>
      <c r="R179" s="343"/>
      <c r="S179" s="343"/>
      <c r="T179" s="343"/>
      <c r="U179" s="343"/>
    </row>
    <row r="180" spans="15:21">
      <c r="O180" s="343"/>
      <c r="P180" s="343"/>
      <c r="Q180" s="343"/>
      <c r="R180" s="343"/>
      <c r="S180" s="343"/>
      <c r="T180" s="343"/>
      <c r="U180" s="343"/>
    </row>
    <row r="181" spans="15:21">
      <c r="O181" s="343"/>
      <c r="P181" s="343"/>
      <c r="Q181" s="343"/>
      <c r="R181" s="343"/>
      <c r="S181" s="343"/>
      <c r="T181" s="343"/>
      <c r="U181" s="343"/>
    </row>
    <row r="182" spans="15:21">
      <c r="O182" s="343"/>
      <c r="P182" s="343"/>
      <c r="Q182" s="343"/>
      <c r="R182" s="343"/>
      <c r="S182" s="343"/>
      <c r="T182" s="343"/>
      <c r="U182" s="343"/>
    </row>
    <row r="183" spans="15:21">
      <c r="O183" s="343"/>
      <c r="P183" s="343"/>
      <c r="Q183" s="343"/>
      <c r="R183" s="343"/>
      <c r="S183" s="343"/>
      <c r="T183" s="343"/>
      <c r="U183" s="343"/>
    </row>
    <row r="184" spans="15:21">
      <c r="O184" s="343"/>
      <c r="P184" s="343"/>
      <c r="Q184" s="343"/>
      <c r="R184" s="343"/>
      <c r="S184" s="343"/>
      <c r="T184" s="343"/>
      <c r="U184" s="343"/>
    </row>
    <row r="185" spans="15:21">
      <c r="O185" s="343"/>
      <c r="P185" s="343"/>
      <c r="Q185" s="343"/>
      <c r="R185" s="343"/>
      <c r="S185" s="343"/>
      <c r="T185" s="343"/>
      <c r="U185" s="343"/>
    </row>
    <row r="186" spans="15:21">
      <c r="O186" s="343"/>
      <c r="P186" s="343"/>
      <c r="Q186" s="343"/>
      <c r="R186" s="343"/>
      <c r="S186" s="343"/>
      <c r="T186" s="343"/>
      <c r="U186" s="343"/>
    </row>
    <row r="187" spans="15:21">
      <c r="O187" s="343"/>
      <c r="P187" s="343"/>
      <c r="Q187" s="343"/>
      <c r="R187" s="343"/>
      <c r="S187" s="343"/>
      <c r="T187" s="343"/>
      <c r="U187" s="343"/>
    </row>
    <row r="188" spans="15:21">
      <c r="O188" s="343"/>
      <c r="P188" s="343"/>
      <c r="Q188" s="343"/>
      <c r="R188" s="343"/>
      <c r="S188" s="343"/>
      <c r="T188" s="343"/>
      <c r="U188" s="343"/>
    </row>
    <row r="189" spans="15:21">
      <c r="O189" s="343"/>
      <c r="P189" s="343"/>
      <c r="Q189" s="343"/>
      <c r="R189" s="343"/>
      <c r="S189" s="343"/>
      <c r="T189" s="343"/>
      <c r="U189" s="343"/>
    </row>
    <row r="190" spans="15:21">
      <c r="O190" s="343"/>
      <c r="P190" s="343"/>
      <c r="Q190" s="343"/>
      <c r="R190" s="343"/>
      <c r="S190" s="343"/>
      <c r="T190" s="343"/>
      <c r="U190" s="343"/>
    </row>
    <row r="191" spans="15:21">
      <c r="O191" s="343"/>
      <c r="P191" s="343"/>
      <c r="Q191" s="343"/>
      <c r="R191" s="343"/>
      <c r="S191" s="343"/>
      <c r="T191" s="343"/>
      <c r="U191" s="343"/>
    </row>
    <row r="192" spans="15:21">
      <c r="O192" s="343"/>
      <c r="P192" s="343"/>
      <c r="Q192" s="343"/>
      <c r="R192" s="343"/>
      <c r="S192" s="343"/>
      <c r="T192" s="343"/>
      <c r="U192" s="343"/>
    </row>
    <row r="193" spans="15:21">
      <c r="O193" s="343"/>
      <c r="P193" s="343"/>
      <c r="Q193" s="343"/>
      <c r="R193" s="343"/>
      <c r="S193" s="343"/>
      <c r="T193" s="343"/>
      <c r="U193" s="343"/>
    </row>
    <row r="194" spans="15:21">
      <c r="O194" s="343"/>
      <c r="P194" s="343"/>
      <c r="Q194" s="343"/>
      <c r="R194" s="343"/>
      <c r="S194" s="343"/>
      <c r="T194" s="343"/>
      <c r="U194" s="343"/>
    </row>
    <row r="195" spans="15:21">
      <c r="O195" s="343"/>
      <c r="P195" s="343"/>
      <c r="Q195" s="343"/>
      <c r="R195" s="343"/>
      <c r="S195" s="343"/>
      <c r="T195" s="343"/>
      <c r="U195" s="343"/>
    </row>
    <row r="196" spans="15:21">
      <c r="O196" s="343"/>
      <c r="P196" s="343"/>
      <c r="Q196" s="343"/>
      <c r="R196" s="343"/>
      <c r="S196" s="343"/>
      <c r="T196" s="343"/>
      <c r="U196" s="343"/>
    </row>
    <row r="197" spans="15:21">
      <c r="O197" s="343"/>
      <c r="P197" s="343"/>
      <c r="Q197" s="343"/>
      <c r="R197" s="343"/>
      <c r="S197" s="343"/>
      <c r="T197" s="343"/>
      <c r="U197" s="343"/>
    </row>
    <row r="198" spans="15:21">
      <c r="O198" s="343"/>
      <c r="P198" s="343"/>
      <c r="Q198" s="343"/>
      <c r="R198" s="343"/>
      <c r="S198" s="343"/>
      <c r="T198" s="343"/>
      <c r="U198" s="343"/>
    </row>
    <row r="199" spans="15:21">
      <c r="O199" s="343"/>
      <c r="P199" s="343"/>
      <c r="Q199" s="343"/>
      <c r="R199" s="343"/>
      <c r="S199" s="343"/>
      <c r="T199" s="343"/>
      <c r="U199" s="343"/>
    </row>
    <row r="200" spans="15:21">
      <c r="O200" s="343"/>
      <c r="P200" s="343"/>
      <c r="Q200" s="343"/>
      <c r="R200" s="343"/>
      <c r="S200" s="343"/>
      <c r="T200" s="343"/>
      <c r="U200" s="343"/>
    </row>
    <row r="201" spans="15:21">
      <c r="O201" s="343"/>
      <c r="P201" s="343"/>
      <c r="Q201" s="343"/>
      <c r="R201" s="343"/>
      <c r="S201" s="343"/>
      <c r="T201" s="343"/>
      <c r="U201" s="343"/>
    </row>
    <row r="202" spans="15:21">
      <c r="O202" s="343"/>
      <c r="P202" s="343"/>
      <c r="Q202" s="343"/>
      <c r="R202" s="343"/>
      <c r="S202" s="343"/>
      <c r="T202" s="343"/>
      <c r="U202" s="343"/>
    </row>
    <row r="203" spans="15:21">
      <c r="O203" s="343"/>
      <c r="P203" s="343"/>
      <c r="Q203" s="343"/>
      <c r="R203" s="343"/>
      <c r="S203" s="343"/>
      <c r="T203" s="343"/>
      <c r="U203" s="343"/>
    </row>
    <row r="204" spans="15:21">
      <c r="O204" s="343"/>
      <c r="P204" s="343"/>
      <c r="Q204" s="343"/>
      <c r="R204" s="343"/>
      <c r="S204" s="343"/>
      <c r="T204" s="343"/>
      <c r="U204" s="343"/>
    </row>
    <row r="205" spans="15:21">
      <c r="O205" s="343"/>
      <c r="P205" s="343"/>
      <c r="Q205" s="343"/>
      <c r="R205" s="343"/>
      <c r="S205" s="343"/>
      <c r="T205" s="343"/>
      <c r="U205" s="343"/>
    </row>
    <row r="206" spans="15:21">
      <c r="O206" s="343"/>
      <c r="P206" s="343"/>
      <c r="Q206" s="343"/>
      <c r="R206" s="343"/>
      <c r="S206" s="343"/>
      <c r="T206" s="343"/>
      <c r="U206" s="343"/>
    </row>
    <row r="207" spans="15:21">
      <c r="O207" s="343"/>
      <c r="P207" s="343"/>
      <c r="Q207" s="343"/>
      <c r="R207" s="343"/>
      <c r="S207" s="343"/>
      <c r="T207" s="343"/>
      <c r="U207" s="343"/>
    </row>
    <row r="208" spans="15:21">
      <c r="O208" s="343"/>
      <c r="P208" s="343"/>
      <c r="Q208" s="343"/>
      <c r="R208" s="343"/>
      <c r="S208" s="343"/>
      <c r="T208" s="343"/>
      <c r="U208" s="343"/>
    </row>
    <row r="209" spans="15:21">
      <c r="O209" s="343"/>
      <c r="P209" s="343"/>
      <c r="Q209" s="343"/>
      <c r="R209" s="343"/>
      <c r="S209" s="343"/>
      <c r="T209" s="343"/>
      <c r="U209" s="343"/>
    </row>
    <row r="210" spans="15:21">
      <c r="O210" s="343"/>
      <c r="P210" s="343"/>
      <c r="Q210" s="343"/>
      <c r="R210" s="343"/>
      <c r="S210" s="343"/>
      <c r="T210" s="343"/>
      <c r="U210" s="343"/>
    </row>
    <row r="211" spans="15:21">
      <c r="O211" s="343"/>
      <c r="P211" s="343"/>
      <c r="Q211" s="343"/>
      <c r="R211" s="343"/>
      <c r="S211" s="343"/>
      <c r="T211" s="343"/>
      <c r="U211" s="343"/>
    </row>
    <row r="212" spans="15:21">
      <c r="O212" s="343"/>
      <c r="P212" s="343"/>
      <c r="Q212" s="343"/>
      <c r="R212" s="343"/>
      <c r="S212" s="343"/>
      <c r="T212" s="343"/>
      <c r="U212" s="343"/>
    </row>
    <row r="213" spans="15:21">
      <c r="O213" s="343"/>
      <c r="P213" s="343"/>
      <c r="Q213" s="343"/>
      <c r="R213" s="343"/>
      <c r="S213" s="343"/>
      <c r="T213" s="343"/>
      <c r="U213" s="343"/>
    </row>
    <row r="214" spans="15:21">
      <c r="O214" s="343"/>
      <c r="P214" s="343"/>
      <c r="Q214" s="343"/>
      <c r="R214" s="343"/>
      <c r="S214" s="343"/>
      <c r="T214" s="343"/>
      <c r="U214" s="343"/>
    </row>
    <row r="215" spans="15:21">
      <c r="O215" s="343"/>
      <c r="P215" s="343"/>
      <c r="Q215" s="343"/>
      <c r="R215" s="343"/>
      <c r="S215" s="343"/>
      <c r="T215" s="343"/>
      <c r="U215" s="343"/>
    </row>
  </sheetData>
  <mergeCells count="37">
    <mergeCell ref="H1:M1"/>
    <mergeCell ref="H2:H3"/>
    <mergeCell ref="L30:M30"/>
    <mergeCell ref="L31:M31"/>
    <mergeCell ref="M23:M24"/>
    <mergeCell ref="K4:L4"/>
    <mergeCell ref="L7:L8"/>
    <mergeCell ref="M7:M8"/>
    <mergeCell ref="A22:B24"/>
    <mergeCell ref="G22:M22"/>
    <mergeCell ref="G14:M14"/>
    <mergeCell ref="K23:K24"/>
    <mergeCell ref="L23:L24"/>
    <mergeCell ref="F15:F16"/>
    <mergeCell ref="G15:G16"/>
    <mergeCell ref="L15:L16"/>
    <mergeCell ref="J15:J16"/>
    <mergeCell ref="I15:I16"/>
    <mergeCell ref="A30:B32"/>
    <mergeCell ref="F23:F24"/>
    <mergeCell ref="G23:G24"/>
    <mergeCell ref="H23:H24"/>
    <mergeCell ref="G31:J31"/>
    <mergeCell ref="A33:N33"/>
    <mergeCell ref="N1:N32"/>
    <mergeCell ref="M15:M16"/>
    <mergeCell ref="K15:K16"/>
    <mergeCell ref="L32:M32"/>
    <mergeCell ref="G32:J32"/>
    <mergeCell ref="I23:I24"/>
    <mergeCell ref="J23:J24"/>
    <mergeCell ref="C4:D4"/>
    <mergeCell ref="C5:D5"/>
    <mergeCell ref="E5:H5"/>
    <mergeCell ref="H15:H16"/>
    <mergeCell ref="I5:J5"/>
    <mergeCell ref="I4:J4"/>
  </mergeCells>
  <phoneticPr fontId="90" type="noConversion"/>
  <conditionalFormatting sqref="E4:H5 K3:K4 G30 G31:J31">
    <cfRule type="cellIs" dxfId="2" priority="2" stopIfTrue="1" operator="equal">
      <formula>0</formula>
    </cfRule>
  </conditionalFormatting>
  <conditionalFormatting sqref="A9:A13 A17:A21 A25:A29">
    <cfRule type="cellIs" dxfId="1" priority="3" stopIfTrue="1" operator="greaterThan">
      <formula>0</formula>
    </cfRule>
  </conditionalFormatting>
  <conditionalFormatting sqref="E5:H5">
    <cfRule type="cellIs" dxfId="0" priority="1" stopIfTrue="1" operator="equal">
      <formula>0</formula>
    </cfRule>
  </conditionalFormatting>
  <printOptions horizontalCentered="1" gridLinesSet="0"/>
  <pageMargins left="0.15748031496062992" right="0.15748031496062992" top="0.82677165354330717" bottom="0.47244094488188981" header="7.874015748031496E-2" footer="0.47244094488188981"/>
  <pageSetup paperSize="9" scale="39" orientation="portrait" horizontalDpi="1200" verticalDpi="1200" r:id="rId1"/>
  <headerFooter alignWithMargins="0">
    <oddFooter>&amp;C&amp;24obrazec TZS/03-2   naslov TZS: 1000 LJUBLJANA, Vurnikova 2, tel. 01/ 430 63 70, fax 01/ 13 430 66 95</oddFooter>
  </headerFooter>
  <drawing r:id="rId2"/>
  <legacyDrawing r:id="rId3"/>
</worksheet>
</file>

<file path=xl/worksheets/sheet29.xml><?xml version="1.0" encoding="utf-8"?>
<worksheet xmlns="http://schemas.openxmlformats.org/spreadsheetml/2006/main" xmlns:r="http://schemas.openxmlformats.org/officeDocument/2006/relationships">
  <sheetPr codeName="List15"/>
  <dimension ref="A1"/>
  <sheetViews>
    <sheetView workbookViewId="0"/>
  </sheetViews>
  <sheetFormatPr defaultRowHeight="12.75"/>
  <sheetData/>
  <phoneticPr fontId="132"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sheetPr codeName="Sheet38">
    <pageSetUpPr fitToPage="1"/>
  </sheetPr>
  <dimension ref="A1:P42"/>
  <sheetViews>
    <sheetView showGridLines="0" showZeros="0" workbookViewId="0">
      <selection activeCell="G28" sqref="G28"/>
    </sheetView>
  </sheetViews>
  <sheetFormatPr defaultRowHeight="12.75"/>
  <cols>
    <col min="1" max="1" width="27.85546875" customWidth="1"/>
    <col min="2" max="2" width="22.42578125" customWidth="1"/>
    <col min="3" max="3" width="4.42578125" customWidth="1"/>
    <col min="4" max="4" width="3.42578125" customWidth="1"/>
    <col min="5" max="5" width="2.42578125" customWidth="1"/>
    <col min="6" max="6" width="5.85546875" customWidth="1"/>
    <col min="7" max="7" width="3" customWidth="1"/>
    <col min="8" max="8" width="3.5703125" customWidth="1"/>
    <col min="9" max="9" width="2.7109375" customWidth="1"/>
    <col min="10" max="10" width="3.85546875" customWidth="1"/>
    <col min="11" max="11" width="2.85546875" customWidth="1"/>
    <col min="12" max="12" width="3.28515625" customWidth="1"/>
    <col min="13" max="13" width="3.85546875" customWidth="1"/>
    <col min="14" max="14" width="7.7109375" style="40" customWidth="1"/>
    <col min="15" max="15" width="1.42578125" customWidth="1"/>
    <col min="16" max="16" width="4" hidden="1" customWidth="1"/>
    <col min="17" max="17" width="4" customWidth="1"/>
    <col min="20" max="20" width="4" customWidth="1"/>
  </cols>
  <sheetData>
    <row r="1" spans="1:14" ht="26.25">
      <c r="A1" s="183">
        <f>'vnos podatkov'!$A$6</f>
        <v>0</v>
      </c>
      <c r="B1" s="184"/>
      <c r="C1" s="184"/>
      <c r="D1" s="32"/>
      <c r="E1" s="32"/>
      <c r="F1" s="185"/>
      <c r="G1" s="32"/>
      <c r="H1" s="32"/>
      <c r="I1" s="32"/>
      <c r="J1" s="32"/>
      <c r="K1" s="32"/>
      <c r="L1" s="32"/>
      <c r="M1" s="32"/>
      <c r="N1" s="186"/>
    </row>
    <row r="2" spans="1:14">
      <c r="A2" s="953">
        <f>'vnos podatkov'!$A$8</f>
        <v>0</v>
      </c>
      <c r="B2" s="25">
        <f>'vnos podatkov'!$B$8</f>
        <v>0</v>
      </c>
      <c r="C2" s="25"/>
      <c r="D2" s="32"/>
      <c r="E2" s="32"/>
      <c r="F2" s="32"/>
      <c r="G2" s="32"/>
      <c r="H2" s="32"/>
      <c r="I2" s="32"/>
      <c r="J2" s="32"/>
      <c r="K2" s="32"/>
      <c r="L2" s="32"/>
      <c r="M2" s="32"/>
      <c r="N2" s="185"/>
    </row>
    <row r="3" spans="1:14" s="2" customFormat="1" ht="39.75" customHeight="1" thickBot="1">
      <c r="A3" s="187"/>
      <c r="B3" s="188" t="s">
        <v>154</v>
      </c>
      <c r="C3" s="41"/>
      <c r="D3" s="189"/>
      <c r="E3" s="189"/>
      <c r="F3" s="42"/>
      <c r="G3" s="189"/>
      <c r="H3" s="43"/>
      <c r="I3" s="42"/>
      <c r="J3" s="189"/>
      <c r="K3" s="189"/>
      <c r="L3" s="189"/>
      <c r="M3" s="189"/>
      <c r="N3" s="43"/>
    </row>
    <row r="4" spans="1:14" s="15" customFormat="1" ht="9.75">
      <c r="A4" s="42" t="s">
        <v>68</v>
      </c>
      <c r="B4" s="41" t="s">
        <v>76</v>
      </c>
      <c r="C4" s="190"/>
      <c r="D4" s="190"/>
      <c r="E4" s="190"/>
      <c r="F4" s="190"/>
      <c r="G4" s="190"/>
      <c r="H4" s="190"/>
      <c r="I4" s="190"/>
      <c r="J4" s="190"/>
      <c r="K4" s="190"/>
      <c r="L4" s="190"/>
      <c r="M4" s="190"/>
      <c r="N4" s="190"/>
    </row>
    <row r="5" spans="1:14" s="33" customFormat="1" ht="12.75" customHeight="1">
      <c r="A5" s="191">
        <f>'vnos podatkov'!$A$10</f>
        <v>0</v>
      </c>
      <c r="B5" s="192">
        <f>'vnos podatkov'!$C$10</f>
        <v>0</v>
      </c>
      <c r="C5" s="193"/>
      <c r="D5" s="193"/>
      <c r="E5" s="193"/>
      <c r="F5" s="193"/>
      <c r="G5" s="193"/>
      <c r="H5" s="193"/>
      <c r="I5" s="193"/>
      <c r="J5" s="193"/>
      <c r="K5" s="193"/>
      <c r="L5" s="193"/>
      <c r="M5" s="194"/>
      <c r="N5" s="194"/>
    </row>
    <row r="6" spans="1:14" s="2" customFormat="1" ht="102.75" customHeight="1">
      <c r="A6" s="1664" t="s">
        <v>155</v>
      </c>
      <c r="B6" s="1664"/>
      <c r="C6" s="195"/>
      <c r="D6" s="195"/>
      <c r="E6" s="195"/>
      <c r="F6" s="196"/>
      <c r="G6" s="197"/>
      <c r="H6" s="195"/>
      <c r="I6" s="196"/>
      <c r="J6" s="195"/>
      <c r="K6" s="195"/>
      <c r="L6" s="195"/>
      <c r="M6" s="195"/>
      <c r="N6" s="198"/>
    </row>
    <row r="7" spans="1:14" s="15" customFormat="1" ht="13.5" hidden="1" customHeight="1">
      <c r="A7" s="199"/>
      <c r="B7" s="200"/>
      <c r="C7" s="200"/>
      <c r="D7" s="200"/>
      <c r="E7" s="200"/>
      <c r="F7" s="200"/>
      <c r="G7" s="200"/>
      <c r="H7" s="200"/>
      <c r="I7" s="200"/>
      <c r="J7" s="200"/>
      <c r="K7" s="200"/>
      <c r="L7" s="200"/>
      <c r="M7" s="200"/>
      <c r="N7" s="190"/>
    </row>
    <row r="8" spans="1:14" s="11" customFormat="1" ht="12.75" hidden="1" customHeight="1">
      <c r="A8" s="201"/>
      <c r="B8" s="36"/>
      <c r="C8" s="36"/>
      <c r="D8" s="36"/>
      <c r="E8" s="36"/>
      <c r="F8" s="36"/>
      <c r="G8" s="36"/>
      <c r="H8" s="36"/>
      <c r="I8" s="36"/>
      <c r="J8" s="36"/>
      <c r="K8" s="36"/>
      <c r="L8" s="36"/>
      <c r="M8" s="36"/>
      <c r="N8" s="193"/>
    </row>
    <row r="9" spans="1:14" s="15" customFormat="1" hidden="1">
      <c r="A9" s="202"/>
      <c r="B9" s="203"/>
      <c r="C9" s="204"/>
      <c r="D9" s="203"/>
      <c r="E9" s="203"/>
      <c r="F9" s="203"/>
      <c r="G9" s="203"/>
      <c r="H9" s="203"/>
      <c r="I9" s="203"/>
      <c r="J9" s="203"/>
      <c r="K9" s="203"/>
      <c r="L9" s="203"/>
      <c r="M9" s="203"/>
      <c r="N9" s="205"/>
    </row>
    <row r="10" spans="1:14" s="15" customFormat="1" ht="9.75" hidden="1">
      <c r="A10" s="199"/>
      <c r="B10" s="200"/>
      <c r="C10" s="190"/>
      <c r="D10" s="190"/>
      <c r="E10" s="190"/>
      <c r="F10" s="190"/>
      <c r="G10" s="190"/>
      <c r="H10" s="190"/>
      <c r="I10" s="190"/>
      <c r="J10" s="190"/>
      <c r="K10" s="190"/>
      <c r="L10" s="190"/>
      <c r="M10" s="190"/>
      <c r="N10" s="190"/>
    </row>
    <row r="11" spans="1:14" s="33" customFormat="1" ht="12.75" hidden="1" customHeight="1">
      <c r="A11" s="206"/>
      <c r="B11" s="35"/>
      <c r="C11" s="193"/>
      <c r="D11" s="193"/>
      <c r="E11" s="193"/>
      <c r="F11" s="193"/>
      <c r="G11" s="193"/>
      <c r="H11" s="193"/>
      <c r="I11" s="193"/>
      <c r="J11" s="193"/>
      <c r="K11" s="193"/>
      <c r="L11" s="193"/>
      <c r="M11" s="194"/>
      <c r="N11" s="190"/>
    </row>
    <row r="12" spans="1:14" s="15" customFormat="1" ht="9.75" hidden="1">
      <c r="A12" s="199"/>
      <c r="B12" s="200"/>
      <c r="C12" s="200"/>
      <c r="D12" s="200"/>
      <c r="E12" s="200"/>
      <c r="F12" s="200"/>
      <c r="G12" s="200"/>
      <c r="H12" s="200"/>
      <c r="I12" s="200"/>
      <c r="J12" s="200"/>
      <c r="K12" s="200"/>
      <c r="L12" s="200"/>
      <c r="M12" s="200"/>
      <c r="N12" s="190"/>
    </row>
    <row r="13" spans="1:14" s="11" customFormat="1" ht="12.75" hidden="1" customHeight="1">
      <c r="A13" s="201"/>
      <c r="B13" s="36"/>
      <c r="C13" s="36"/>
      <c r="D13" s="36"/>
      <c r="E13" s="36"/>
      <c r="F13" s="36"/>
      <c r="G13" s="36"/>
      <c r="H13" s="36"/>
      <c r="I13" s="36"/>
      <c r="J13" s="36"/>
      <c r="K13" s="36"/>
      <c r="L13" s="36"/>
      <c r="M13" s="36"/>
      <c r="N13" s="12"/>
    </row>
    <row r="14" spans="1:14" s="15" customFormat="1" hidden="1">
      <c r="A14" s="202"/>
      <c r="B14" s="203"/>
      <c r="C14" s="204"/>
      <c r="D14" s="203"/>
      <c r="E14" s="203"/>
      <c r="F14" s="203"/>
      <c r="G14" s="203"/>
      <c r="H14" s="203"/>
      <c r="I14" s="203"/>
      <c r="J14" s="203"/>
      <c r="K14" s="203"/>
      <c r="L14" s="203"/>
      <c r="M14" s="203"/>
      <c r="N14" s="205"/>
    </row>
    <row r="15" spans="1:14" s="15" customFormat="1" ht="9.75" hidden="1">
      <c r="A15" s="199"/>
      <c r="B15" s="200"/>
      <c r="C15" s="190"/>
      <c r="D15" s="190"/>
      <c r="E15" s="190"/>
      <c r="F15" s="190"/>
      <c r="G15" s="190"/>
      <c r="H15" s="190"/>
      <c r="I15" s="190"/>
      <c r="J15" s="190"/>
      <c r="K15" s="190"/>
      <c r="L15" s="190"/>
      <c r="M15" s="190"/>
      <c r="N15" s="190"/>
    </row>
    <row r="16" spans="1:14" s="15" customFormat="1" hidden="1">
      <c r="A16" s="206"/>
      <c r="B16" s="35"/>
      <c r="C16" s="193"/>
      <c r="D16" s="193"/>
      <c r="E16" s="193"/>
      <c r="F16" s="193"/>
      <c r="G16" s="193"/>
      <c r="H16" s="193"/>
      <c r="I16" s="193"/>
      <c r="J16" s="193"/>
      <c r="K16" s="193"/>
      <c r="L16" s="193"/>
      <c r="M16" s="194"/>
      <c r="N16" s="190"/>
    </row>
    <row r="17" spans="1:16" s="15" customFormat="1" ht="9.75" hidden="1">
      <c r="A17" s="199"/>
      <c r="B17" s="200"/>
      <c r="C17" s="200"/>
      <c r="D17" s="200"/>
      <c r="E17" s="200"/>
      <c r="F17" s="200"/>
      <c r="G17" s="200"/>
      <c r="H17" s="200"/>
      <c r="I17" s="200"/>
      <c r="J17" s="200"/>
      <c r="K17" s="200"/>
      <c r="L17" s="200"/>
      <c r="M17" s="200"/>
      <c r="N17" s="190"/>
    </row>
    <row r="18" spans="1:16" s="11" customFormat="1" ht="12.75" hidden="1" customHeight="1">
      <c r="A18" s="201"/>
      <c r="B18" s="36"/>
      <c r="C18" s="36"/>
      <c r="D18" s="36"/>
      <c r="E18" s="36"/>
      <c r="F18" s="36"/>
      <c r="G18" s="36"/>
      <c r="H18" s="36"/>
      <c r="I18" s="36"/>
      <c r="J18" s="36"/>
      <c r="K18" s="36"/>
      <c r="L18" s="36"/>
      <c r="M18" s="36"/>
      <c r="N18" s="12"/>
    </row>
    <row r="19" spans="1:16" s="11" customFormat="1" ht="19.5" customHeight="1" thickBot="1">
      <c r="A19" s="207"/>
      <c r="B19" s="207"/>
      <c r="C19" s="14"/>
      <c r="D19" s="14"/>
      <c r="E19" s="14"/>
      <c r="F19" s="14"/>
      <c r="G19" s="14"/>
      <c r="H19" s="14"/>
      <c r="I19" s="14"/>
      <c r="J19" s="14"/>
      <c r="K19" s="14"/>
      <c r="L19" s="14"/>
      <c r="M19" s="14"/>
      <c r="N19" s="12"/>
    </row>
    <row r="20" spans="1:16" s="15" customFormat="1" ht="13.5" thickBot="1">
      <c r="A20" s="208" t="s">
        <v>150</v>
      </c>
      <c r="B20" s="209"/>
      <c r="C20" s="204"/>
      <c r="D20" s="203"/>
      <c r="E20" s="203"/>
      <c r="F20" s="203"/>
      <c r="G20" s="203"/>
      <c r="H20" s="203"/>
      <c r="I20" s="203"/>
      <c r="J20" s="203"/>
      <c r="K20" s="203"/>
      <c r="L20" s="203"/>
      <c r="M20" s="203"/>
      <c r="N20" s="205"/>
    </row>
    <row r="21" spans="1:16" s="15" customFormat="1">
      <c r="A21" s="210" t="s">
        <v>71</v>
      </c>
      <c r="B21" s="211" t="s">
        <v>72</v>
      </c>
      <c r="C21" s="190"/>
      <c r="D21" s="190"/>
      <c r="E21" s="190"/>
      <c r="F21" s="190"/>
      <c r="G21" s="190"/>
      <c r="H21" s="190"/>
      <c r="I21" s="190"/>
      <c r="J21" s="190"/>
      <c r="K21" s="190"/>
      <c r="L21" s="190"/>
      <c r="M21" s="190"/>
      <c r="N21" s="190"/>
      <c r="P21" s="1413" t="s">
        <v>151</v>
      </c>
    </row>
    <row r="22" spans="1:16" s="15" customFormat="1" ht="19.5" customHeight="1">
      <c r="A22" s="212"/>
      <c r="B22" s="213"/>
      <c r="C22" s="193"/>
      <c r="D22" s="193"/>
      <c r="E22" s="193"/>
      <c r="F22" s="193"/>
      <c r="G22" s="193"/>
      <c r="H22" s="193"/>
      <c r="I22" s="193"/>
      <c r="J22" s="193"/>
      <c r="K22" s="193"/>
      <c r="L22" s="193"/>
      <c r="M22" s="194"/>
      <c r="N22" s="190"/>
      <c r="P22" s="1414" t="str">
        <f>LEFT(B22,1)&amp;" "&amp;A22</f>
        <v xml:space="preserve"> </v>
      </c>
    </row>
    <row r="23" spans="1:16" s="15" customFormat="1" ht="19.5" customHeight="1">
      <c r="A23" s="212"/>
      <c r="B23" s="213"/>
      <c r="C23" s="193"/>
      <c r="D23" s="193"/>
      <c r="E23" s="193"/>
      <c r="F23" s="193"/>
      <c r="G23" s="193"/>
      <c r="H23" s="193"/>
      <c r="I23" s="193"/>
      <c r="J23" s="193"/>
      <c r="K23" s="193"/>
      <c r="L23" s="193"/>
      <c r="M23" s="194"/>
      <c r="N23" s="190"/>
      <c r="P23" s="1414" t="str">
        <f t="shared" ref="P23:P29" si="0">LEFT(B23,1)&amp;" "&amp;A23</f>
        <v xml:space="preserve"> </v>
      </c>
    </row>
    <row r="24" spans="1:16" s="15" customFormat="1" ht="19.5" customHeight="1">
      <c r="A24" s="212"/>
      <c r="B24" s="213"/>
      <c r="C24" s="193"/>
      <c r="D24" s="193"/>
      <c r="E24" s="193"/>
      <c r="F24" s="193"/>
      <c r="G24" s="193"/>
      <c r="H24" s="193"/>
      <c r="I24" s="193"/>
      <c r="J24" s="193"/>
      <c r="K24" s="193"/>
      <c r="L24" s="193"/>
      <c r="M24" s="194"/>
      <c r="N24" s="190"/>
      <c r="P24" s="1414" t="str">
        <f t="shared" si="0"/>
        <v xml:space="preserve"> </v>
      </c>
    </row>
    <row r="25" spans="1:16" s="2" customFormat="1" ht="19.5" customHeight="1">
      <c r="A25" s="212"/>
      <c r="B25" s="213"/>
      <c r="C25" s="193"/>
      <c r="D25" s="193"/>
      <c r="E25" s="193"/>
      <c r="F25" s="193"/>
      <c r="G25" s="193"/>
      <c r="H25" s="193"/>
      <c r="I25" s="193"/>
      <c r="J25" s="193"/>
      <c r="K25" s="193"/>
      <c r="L25" s="193"/>
      <c r="M25" s="194"/>
      <c r="N25" s="190"/>
      <c r="P25" s="1414" t="str">
        <f t="shared" si="0"/>
        <v xml:space="preserve"> </v>
      </c>
    </row>
    <row r="26" spans="1:16" s="2" customFormat="1" ht="19.5" customHeight="1">
      <c r="A26" s="212"/>
      <c r="B26" s="213"/>
      <c r="C26" s="193"/>
      <c r="D26" s="193"/>
      <c r="E26" s="193"/>
      <c r="F26" s="193"/>
      <c r="G26" s="193"/>
      <c r="H26" s="193"/>
      <c r="I26" s="193"/>
      <c r="J26" s="193"/>
      <c r="K26" s="193"/>
      <c r="L26" s="193"/>
      <c r="M26" s="194"/>
      <c r="N26" s="190"/>
      <c r="P26" s="1414" t="str">
        <f t="shared" si="0"/>
        <v xml:space="preserve"> </v>
      </c>
    </row>
    <row r="27" spans="1:16" s="2" customFormat="1" ht="19.5" customHeight="1">
      <c r="A27" s="212"/>
      <c r="B27" s="213"/>
      <c r="C27" s="193"/>
      <c r="D27" s="193"/>
      <c r="E27" s="193"/>
      <c r="F27" s="193"/>
      <c r="G27" s="193"/>
      <c r="H27" s="193"/>
      <c r="I27" s="193"/>
      <c r="J27" s="193"/>
      <c r="K27" s="193"/>
      <c r="L27" s="193"/>
      <c r="M27" s="194"/>
      <c r="N27" s="190"/>
      <c r="P27" s="1414" t="str">
        <f t="shared" si="0"/>
        <v xml:space="preserve"> </v>
      </c>
    </row>
    <row r="28" spans="1:16" s="2" customFormat="1" ht="19.5" customHeight="1">
      <c r="A28" s="212"/>
      <c r="B28" s="213"/>
      <c r="C28" s="193"/>
      <c r="D28" s="193"/>
      <c r="E28" s="193"/>
      <c r="F28" s="193"/>
      <c r="G28" s="193"/>
      <c r="H28" s="193"/>
      <c r="I28" s="193"/>
      <c r="J28" s="193"/>
      <c r="K28" s="193"/>
      <c r="L28" s="193"/>
      <c r="M28" s="194"/>
      <c r="N28" s="190"/>
      <c r="P28" s="1414" t="str">
        <f t="shared" si="0"/>
        <v xml:space="preserve"> </v>
      </c>
    </row>
    <row r="29" spans="1:16" s="2" customFormat="1" ht="19.5" customHeight="1" thickBot="1">
      <c r="A29" s="214"/>
      <c r="B29" s="215"/>
      <c r="C29" s="193"/>
      <c r="D29" s="193"/>
      <c r="E29" s="193"/>
      <c r="F29" s="193"/>
      <c r="G29" s="193"/>
      <c r="H29" s="193"/>
      <c r="I29" s="193"/>
      <c r="J29" s="193"/>
      <c r="K29" s="193"/>
      <c r="L29" s="193"/>
      <c r="M29" s="194"/>
      <c r="N29" s="190"/>
      <c r="P29" s="1414" t="str">
        <f t="shared" si="0"/>
        <v xml:space="preserve"> </v>
      </c>
    </row>
    <row r="30" spans="1:16">
      <c r="A30" s="32"/>
      <c r="B30" s="32"/>
      <c r="C30" s="32"/>
      <c r="D30" s="32"/>
      <c r="E30" s="32"/>
      <c r="F30" s="32"/>
      <c r="G30" s="32"/>
      <c r="H30" s="32"/>
      <c r="I30" s="32"/>
      <c r="J30" s="32"/>
      <c r="K30" s="32"/>
      <c r="L30" s="32"/>
      <c r="M30" s="32"/>
      <c r="N30" s="216"/>
      <c r="P30" s="1413" t="s">
        <v>156</v>
      </c>
    </row>
    <row r="31" spans="1:16">
      <c r="A31" s="32"/>
      <c r="B31" s="32"/>
      <c r="C31" s="32"/>
      <c r="D31" s="32"/>
      <c r="E31" s="32"/>
      <c r="F31" s="32"/>
      <c r="G31" s="32"/>
      <c r="H31" s="32"/>
      <c r="I31" s="32"/>
      <c r="J31" s="32"/>
      <c r="K31" s="32"/>
      <c r="L31" s="32"/>
      <c r="M31" s="32"/>
      <c r="N31" s="216"/>
    </row>
    <row r="32" spans="1:16">
      <c r="A32" s="32"/>
      <c r="B32" s="32"/>
      <c r="C32" s="32"/>
      <c r="D32" s="32"/>
      <c r="E32" s="32"/>
      <c r="F32" s="32"/>
      <c r="G32" s="32"/>
      <c r="H32" s="32"/>
      <c r="I32" s="32"/>
      <c r="J32" s="32"/>
      <c r="K32" s="32"/>
      <c r="L32" s="32"/>
      <c r="M32" s="32"/>
      <c r="N32" s="216"/>
    </row>
    <row r="33" spans="1:14">
      <c r="A33" s="32"/>
      <c r="B33" s="32"/>
      <c r="C33" s="32"/>
      <c r="D33" s="32"/>
      <c r="E33" s="32"/>
      <c r="F33" s="32"/>
      <c r="G33" s="32"/>
      <c r="H33" s="32"/>
      <c r="I33" s="32"/>
      <c r="J33" s="32"/>
      <c r="K33" s="32"/>
      <c r="L33" s="32"/>
      <c r="M33" s="32"/>
      <c r="N33" s="216"/>
    </row>
    <row r="34" spans="1:14">
      <c r="A34" s="32"/>
      <c r="B34" s="32"/>
      <c r="C34" s="32"/>
      <c r="D34" s="32"/>
      <c r="E34" s="32"/>
      <c r="F34" s="32"/>
      <c r="G34" s="32"/>
      <c r="H34" s="32"/>
      <c r="I34" s="32"/>
      <c r="J34" s="32"/>
      <c r="K34" s="32"/>
      <c r="L34" s="32"/>
      <c r="M34" s="32"/>
      <c r="N34" s="216"/>
    </row>
    <row r="35" spans="1:14">
      <c r="A35" s="32"/>
      <c r="B35" s="32"/>
      <c r="C35" s="32"/>
      <c r="D35" s="32"/>
      <c r="E35" s="32"/>
      <c r="F35" s="32"/>
      <c r="G35" s="32"/>
      <c r="H35" s="32"/>
      <c r="I35" s="32"/>
      <c r="J35" s="32"/>
      <c r="K35" s="32"/>
      <c r="L35" s="32"/>
      <c r="M35" s="32"/>
      <c r="N35" s="216"/>
    </row>
    <row r="36" spans="1:14">
      <c r="A36" s="32"/>
      <c r="B36" s="32"/>
      <c r="C36" s="32"/>
      <c r="D36" s="32"/>
      <c r="E36" s="32"/>
      <c r="F36" s="32"/>
      <c r="G36" s="32"/>
      <c r="H36" s="32"/>
      <c r="I36" s="32"/>
      <c r="J36" s="32"/>
      <c r="K36" s="32"/>
      <c r="L36" s="32"/>
      <c r="M36" s="32"/>
      <c r="N36" s="216"/>
    </row>
    <row r="37" spans="1:14">
      <c r="A37" s="32"/>
      <c r="B37" s="32"/>
      <c r="C37" s="32"/>
      <c r="D37" s="32"/>
      <c r="E37" s="32"/>
      <c r="F37" s="32"/>
      <c r="G37" s="32"/>
      <c r="H37" s="32"/>
      <c r="I37" s="32"/>
      <c r="J37" s="32"/>
      <c r="K37" s="32"/>
      <c r="L37" s="32"/>
      <c r="M37" s="32"/>
      <c r="N37" s="216"/>
    </row>
    <row r="38" spans="1:14">
      <c r="A38" s="32"/>
      <c r="B38" s="32"/>
      <c r="C38" s="32"/>
      <c r="D38" s="32"/>
      <c r="E38" s="32"/>
      <c r="F38" s="32"/>
      <c r="G38" s="32"/>
      <c r="H38" s="32"/>
      <c r="I38" s="32"/>
      <c r="J38" s="32"/>
      <c r="K38" s="32"/>
      <c r="L38" s="32"/>
      <c r="M38" s="32"/>
      <c r="N38" s="216"/>
    </row>
    <row r="39" spans="1:14">
      <c r="A39" s="32"/>
      <c r="B39" s="32"/>
      <c r="C39" s="32"/>
      <c r="D39" s="32"/>
      <c r="E39" s="32"/>
      <c r="F39" s="32"/>
      <c r="G39" s="32"/>
      <c r="H39" s="32"/>
      <c r="I39" s="32"/>
      <c r="J39" s="32"/>
      <c r="K39" s="32"/>
      <c r="L39" s="32"/>
      <c r="M39" s="32"/>
      <c r="N39" s="216"/>
    </row>
    <row r="40" spans="1:14">
      <c r="A40" s="32"/>
      <c r="B40" s="32"/>
      <c r="C40" s="32"/>
      <c r="D40" s="32"/>
      <c r="E40" s="32"/>
      <c r="F40" s="32"/>
      <c r="G40" s="32"/>
      <c r="H40" s="32"/>
      <c r="I40" s="32"/>
      <c r="J40" s="32"/>
      <c r="K40" s="32"/>
      <c r="L40" s="32"/>
      <c r="M40" s="32"/>
      <c r="N40" s="216"/>
    </row>
    <row r="41" spans="1:14">
      <c r="A41" s="32"/>
      <c r="B41" s="32"/>
      <c r="C41" s="32"/>
      <c r="D41" s="32"/>
      <c r="E41" s="32"/>
      <c r="F41" s="32"/>
      <c r="G41" s="32"/>
      <c r="H41" s="32"/>
      <c r="I41" s="32"/>
      <c r="J41" s="32"/>
      <c r="K41" s="32"/>
      <c r="L41" s="32"/>
      <c r="M41" s="32"/>
      <c r="N41" s="216"/>
    </row>
    <row r="42" spans="1:14">
      <c r="A42" s="32"/>
      <c r="B42" s="32"/>
      <c r="C42" s="32"/>
      <c r="D42" s="32"/>
      <c r="E42" s="32"/>
      <c r="F42" s="32"/>
      <c r="G42" s="32"/>
      <c r="H42" s="32"/>
      <c r="I42" s="32"/>
      <c r="J42" s="32"/>
      <c r="K42" s="32"/>
      <c r="L42" s="32"/>
      <c r="M42" s="32"/>
      <c r="N42" s="216"/>
    </row>
  </sheetData>
  <mergeCells count="1">
    <mergeCell ref="A6:B6"/>
  </mergeCells>
  <phoneticPr fontId="0" type="noConversion"/>
  <printOptions horizontalCentered="1"/>
  <pageMargins left="0.35" right="0.35" top="0.39" bottom="0.39" header="0" footer="0"/>
  <pageSetup paperSize="9" orientation="portrait" horizontalDpi="200" verticalDpi="200"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Sheet11"/>
  <dimension ref="A1:Y723"/>
  <sheetViews>
    <sheetView showGridLines="0" showZeros="0" zoomScale="85" zoomScaleNormal="85" workbookViewId="0">
      <pane ySplit="7" topLeftCell="A8" activePane="bottomLeft" state="frozen"/>
      <selection pane="bottomLeft"/>
    </sheetView>
  </sheetViews>
  <sheetFormatPr defaultRowHeight="12.75"/>
  <cols>
    <col min="1" max="1" width="4" customWidth="1"/>
    <col min="2" max="2" width="7.42578125" style="40" customWidth="1"/>
    <col min="3" max="3" width="19.85546875" customWidth="1"/>
    <col min="4" max="4" width="18" customWidth="1"/>
    <col min="5" max="5" width="8" style="1" customWidth="1"/>
    <col min="6" max="6" width="11.42578125" style="410" customWidth="1"/>
    <col min="7" max="7" width="20.7109375" customWidth="1"/>
    <col min="8" max="8" width="15.5703125" customWidth="1"/>
    <col min="9" max="9" width="3" hidden="1" customWidth="1"/>
    <col min="10" max="10" width="6.140625" style="40" customWidth="1"/>
    <col min="11" max="11" width="5.7109375" style="40" customWidth="1"/>
    <col min="12" max="12" width="11.28515625" style="40" customWidth="1"/>
    <col min="13" max="13" width="6" style="40" hidden="1" customWidth="1"/>
    <col min="14" max="14" width="5" style="40" customWidth="1"/>
    <col min="15" max="15" width="3.42578125" style="40" hidden="1" customWidth="1"/>
    <col min="16" max="16" width="6.85546875" style="40" customWidth="1"/>
    <col min="17" max="17" width="6.140625" style="40" hidden="1" customWidth="1"/>
    <col min="18" max="18" width="6.85546875" style="40" hidden="1" customWidth="1"/>
    <col min="19" max="19" width="4.85546875" style="40" hidden="1" customWidth="1"/>
  </cols>
  <sheetData>
    <row r="1" spans="1:25" ht="26.25">
      <c r="A1" s="49">
        <f>'vnos podatkov'!$A$6</f>
        <v>0</v>
      </c>
      <c r="B1" s="219"/>
      <c r="C1" s="50"/>
      <c r="D1" s="148"/>
      <c r="E1" s="156"/>
      <c r="F1" s="426"/>
      <c r="G1" s="380" t="s">
        <v>81</v>
      </c>
      <c r="H1" s="51"/>
      <c r="I1" s="51"/>
      <c r="J1" s="54"/>
      <c r="K1" s="52"/>
      <c r="L1" s="52"/>
      <c r="M1" s="52"/>
      <c r="N1" s="52"/>
      <c r="O1" s="52"/>
      <c r="P1" s="52"/>
      <c r="Q1" s="52"/>
      <c r="R1" s="52"/>
      <c r="S1" s="66"/>
    </row>
    <row r="2" spans="1:25" ht="16.5" thickBot="1">
      <c r="A2" s="53">
        <f>'vnos podatkov'!$A$8</f>
        <v>0</v>
      </c>
      <c r="B2" s="950">
        <f>'vnos podatkov'!$B$8</f>
        <v>0</v>
      </c>
      <c r="C2" s="895">
        <f>'vnos podatkov'!$C$8</f>
        <v>0</v>
      </c>
      <c r="D2" s="949"/>
      <c r="E2" s="59"/>
      <c r="F2" s="427"/>
      <c r="G2" s="152"/>
      <c r="H2" s="67"/>
      <c r="I2" s="67"/>
      <c r="J2" s="59"/>
      <c r="K2" s="59"/>
      <c r="L2" s="59"/>
      <c r="M2" s="59"/>
      <c r="N2" s="51"/>
      <c r="O2" s="51"/>
      <c r="P2" s="51"/>
      <c r="Q2" s="68"/>
      <c r="R2" s="45"/>
      <c r="S2" s="68"/>
      <c r="U2" s="1479"/>
    </row>
    <row r="3" spans="1:25" s="2" customFormat="1">
      <c r="A3" s="42" t="s">
        <v>388</v>
      </c>
      <c r="B3" s="449"/>
      <c r="C3" s="42" t="s">
        <v>386</v>
      </c>
      <c r="D3" s="153" t="s">
        <v>76</v>
      </c>
      <c r="E3" s="41"/>
      <c r="F3" s="646" t="s">
        <v>123</v>
      </c>
      <c r="G3" s="42" t="s">
        <v>83</v>
      </c>
      <c r="H3" s="292"/>
      <c r="I3" s="292"/>
      <c r="J3" s="60"/>
      <c r="K3" s="43" t="s">
        <v>69</v>
      </c>
      <c r="L3" s="395" t="s">
        <v>122</v>
      </c>
      <c r="M3" s="385" t="s">
        <v>73</v>
      </c>
      <c r="N3" s="385"/>
      <c r="O3" s="385"/>
      <c r="P3" s="386"/>
      <c r="Q3" s="70"/>
      <c r="R3" s="70"/>
      <c r="S3" s="71"/>
      <c r="U3" s="1480"/>
    </row>
    <row r="4" spans="1:25" s="2" customFormat="1">
      <c r="A4" s="942">
        <f>'vnos podatkov'!$D$8</f>
        <v>0</v>
      </c>
      <c r="B4" s="942"/>
      <c r="C4" s="942">
        <f>'vnos podatkov'!$A$10</f>
        <v>0</v>
      </c>
      <c r="D4" s="388">
        <f>'vnos podatkov'!$C$10</f>
        <v>0</v>
      </c>
      <c r="E4" s="384"/>
      <c r="F4" s="898">
        <f>'vnos podatkov'!$D$10</f>
        <v>0</v>
      </c>
      <c r="G4" s="389">
        <f>'vnos podatkov'!$B$10</f>
        <v>0</v>
      </c>
      <c r="H4" s="390"/>
      <c r="I4" s="390"/>
      <c r="J4" s="384"/>
      <c r="K4" s="382">
        <f>'vnos podatkov'!$E$10</f>
        <v>0</v>
      </c>
      <c r="L4" s="391"/>
      <c r="M4" s="382"/>
      <c r="N4" s="382"/>
      <c r="O4" s="384"/>
      <c r="P4" s="387"/>
      <c r="Q4" s="55"/>
      <c r="R4" s="55"/>
      <c r="S4" s="72"/>
      <c r="U4" s="1480"/>
    </row>
    <row r="5" spans="1:25" s="2" customFormat="1">
      <c r="A5" s="396"/>
      <c r="B5" s="450"/>
      <c r="C5" s="396"/>
      <c r="D5" s="397" t="s">
        <v>110</v>
      </c>
      <c r="E5" s="397" t="s">
        <v>68</v>
      </c>
      <c r="F5" s="428"/>
      <c r="G5" s="396" t="s">
        <v>112</v>
      </c>
      <c r="H5" s="397" t="s">
        <v>111</v>
      </c>
      <c r="I5" s="397"/>
      <c r="J5" s="397"/>
      <c r="K5" s="398"/>
      <c r="L5" s="398"/>
      <c r="M5" s="399"/>
      <c r="N5" s="398"/>
      <c r="O5" s="400"/>
      <c r="P5" s="398"/>
      <c r="Q5" s="74"/>
      <c r="R5" s="74"/>
      <c r="S5" s="393"/>
      <c r="T5" s="394"/>
      <c r="U5" s="1478"/>
    </row>
    <row r="6" spans="1:25" s="75" customFormat="1" ht="16.5" thickBot="1">
      <c r="A6" s="1019"/>
      <c r="B6" s="1020"/>
      <c r="C6" s="1021"/>
      <c r="D6" s="1022"/>
      <c r="E6" s="1023"/>
      <c r="F6" s="1024"/>
      <c r="G6" s="1022"/>
      <c r="H6" s="1025"/>
      <c r="I6" s="1022"/>
      <c r="J6" s="1026"/>
      <c r="K6" s="1026"/>
      <c r="L6" s="1026"/>
      <c r="M6" s="1027"/>
      <c r="N6" s="1028"/>
      <c r="O6" s="1026"/>
      <c r="P6" s="1029"/>
      <c r="Q6" s="76"/>
      <c r="R6" s="76"/>
      <c r="S6" s="77"/>
    </row>
    <row r="7" spans="1:25" s="373" customFormat="1" ht="35.25" customHeight="1" thickBot="1">
      <c r="A7" s="1014" t="s">
        <v>80</v>
      </c>
      <c r="B7" s="1014" t="s">
        <v>126</v>
      </c>
      <c r="C7" s="1014" t="s">
        <v>138</v>
      </c>
      <c r="D7" s="1014" t="s">
        <v>137</v>
      </c>
      <c r="E7" s="1030" t="s">
        <v>76</v>
      </c>
      <c r="F7" s="1015" t="s">
        <v>99</v>
      </c>
      <c r="G7" s="1014" t="s">
        <v>100</v>
      </c>
      <c r="H7" s="1014" t="s">
        <v>127</v>
      </c>
      <c r="I7" s="1014"/>
      <c r="J7" s="1016" t="s">
        <v>95</v>
      </c>
      <c r="K7" s="1016" t="s">
        <v>209</v>
      </c>
      <c r="L7" s="1016" t="s">
        <v>210</v>
      </c>
      <c r="M7" s="1014" t="s">
        <v>139</v>
      </c>
      <c r="N7" s="1014" t="s">
        <v>346</v>
      </c>
      <c r="O7" s="1017"/>
      <c r="P7" s="1016" t="s">
        <v>136</v>
      </c>
      <c r="Q7" s="291" t="s">
        <v>126</v>
      </c>
      <c r="R7" s="372" t="s">
        <v>79</v>
      </c>
      <c r="S7" s="366" t="s">
        <v>97</v>
      </c>
    </row>
    <row r="8" spans="1:25" s="11" customFormat="1" ht="18.95" customHeight="1">
      <c r="A8" s="1058">
        <v>1</v>
      </c>
      <c r="B8" s="1469"/>
      <c r="C8" s="1470"/>
      <c r="D8" s="1470"/>
      <c r="E8" s="1471"/>
      <c r="F8" s="1472"/>
      <c r="G8" s="1472"/>
      <c r="H8" s="1472"/>
      <c r="I8" s="1473"/>
      <c r="J8" s="1469"/>
      <c r="K8" s="1469"/>
      <c r="L8" s="1469"/>
      <c r="M8" s="1469"/>
      <c r="N8" s="1469"/>
      <c r="O8" s="445"/>
      <c r="P8" s="650"/>
      <c r="Q8" s="446"/>
      <c r="R8" s="446">
        <v>7</v>
      </c>
      <c r="S8" s="172"/>
      <c r="U8" s="1487" t="s">
        <v>431</v>
      </c>
      <c r="V8" s="1481"/>
      <c r="W8" s="1481"/>
      <c r="X8" s="1481"/>
      <c r="Y8" s="1482"/>
    </row>
    <row r="9" spans="1:25" s="11" customFormat="1" ht="18.95" customHeight="1">
      <c r="A9" s="1058">
        <v>2</v>
      </c>
      <c r="B9" s="1469"/>
      <c r="C9" s="1470"/>
      <c r="D9" s="1470"/>
      <c r="E9" s="1471"/>
      <c r="F9" s="1472"/>
      <c r="G9" s="1472"/>
      <c r="H9" s="1472"/>
      <c r="I9" s="1473"/>
      <c r="J9" s="1469"/>
      <c r="K9" s="1469"/>
      <c r="L9" s="1469"/>
      <c r="M9" s="1469"/>
      <c r="N9" s="1469"/>
      <c r="O9" s="445"/>
      <c r="P9" s="445"/>
      <c r="Q9" s="446"/>
      <c r="R9" s="436">
        <v>4</v>
      </c>
      <c r="S9" s="63"/>
      <c r="U9" s="1488" t="s">
        <v>433</v>
      </c>
      <c r="V9" s="1483"/>
      <c r="W9" s="1483"/>
      <c r="X9" s="1483"/>
      <c r="Y9" s="1484"/>
    </row>
    <row r="10" spans="1:25" s="11" customFormat="1" ht="18.95" customHeight="1">
      <c r="A10" s="1058">
        <v>3</v>
      </c>
      <c r="B10" s="1469"/>
      <c r="C10" s="1470"/>
      <c r="D10" s="1470"/>
      <c r="E10" s="1471"/>
      <c r="F10" s="1472"/>
      <c r="G10" s="1472"/>
      <c r="H10" s="1472"/>
      <c r="I10" s="1473"/>
      <c r="J10" s="1469"/>
      <c r="K10" s="1469"/>
      <c r="L10" s="1469"/>
      <c r="M10" s="1469"/>
      <c r="N10" s="1469"/>
      <c r="O10" s="445"/>
      <c r="P10" s="650"/>
      <c r="Q10" s="446"/>
      <c r="R10" s="436"/>
      <c r="S10" s="167"/>
      <c r="U10" s="1488" t="s">
        <v>432</v>
      </c>
      <c r="V10" s="1483"/>
      <c r="W10" s="1483"/>
      <c r="X10" s="1483"/>
      <c r="Y10" s="1484"/>
    </row>
    <row r="11" spans="1:25" s="11" customFormat="1" ht="18.95" customHeight="1">
      <c r="A11" s="1058">
        <v>4</v>
      </c>
      <c r="B11" s="1469"/>
      <c r="C11" s="1470"/>
      <c r="D11" s="1470"/>
      <c r="E11" s="1471"/>
      <c r="F11" s="1472"/>
      <c r="G11" s="1472"/>
      <c r="H11" s="1472"/>
      <c r="I11" s="1473"/>
      <c r="J11" s="1469"/>
      <c r="K11" s="1469"/>
      <c r="L11" s="1469"/>
      <c r="M11" s="1469"/>
      <c r="N11" s="1469"/>
      <c r="O11" s="445"/>
      <c r="P11" s="445"/>
      <c r="Q11" s="446"/>
      <c r="R11" s="436">
        <v>2</v>
      </c>
      <c r="S11" s="63"/>
      <c r="U11" s="1488" t="s">
        <v>435</v>
      </c>
      <c r="V11" s="1483"/>
      <c r="W11" s="1483"/>
      <c r="X11" s="1483"/>
      <c r="Y11" s="1484"/>
    </row>
    <row r="12" spans="1:25" s="405" customFormat="1" ht="18.95" customHeight="1">
      <c r="A12" s="1092">
        <v>5</v>
      </c>
      <c r="B12" s="1469"/>
      <c r="C12" s="1470"/>
      <c r="D12" s="1470"/>
      <c r="E12" s="1471"/>
      <c r="F12" s="1472"/>
      <c r="G12" s="1472"/>
      <c r="H12" s="1472"/>
      <c r="I12" s="1473"/>
      <c r="J12" s="1469"/>
      <c r="K12" s="1469"/>
      <c r="L12" s="1469"/>
      <c r="M12" s="1469"/>
      <c r="N12" s="1469"/>
      <c r="O12" s="445"/>
      <c r="P12" s="445"/>
      <c r="Q12" s="446"/>
      <c r="R12" s="446">
        <v>6</v>
      </c>
      <c r="S12" s="404"/>
      <c r="U12" s="1489" t="s">
        <v>434</v>
      </c>
      <c r="V12" s="1483"/>
      <c r="W12" s="1483"/>
      <c r="X12" s="1483"/>
      <c r="Y12" s="1484"/>
    </row>
    <row r="13" spans="1:25" s="11" customFormat="1" ht="18.95" customHeight="1">
      <c r="A13" s="1058">
        <v>6</v>
      </c>
      <c r="B13" s="1469"/>
      <c r="C13" s="1470"/>
      <c r="D13" s="1470"/>
      <c r="E13" s="1471"/>
      <c r="F13" s="1472"/>
      <c r="G13" s="1472"/>
      <c r="H13" s="1472"/>
      <c r="I13" s="1473"/>
      <c r="J13" s="1469"/>
      <c r="K13" s="1469"/>
      <c r="L13" s="1469"/>
      <c r="M13" s="1469"/>
      <c r="N13" s="1469"/>
      <c r="O13" s="445"/>
      <c r="P13" s="445"/>
      <c r="Q13" s="446"/>
      <c r="R13" s="436">
        <v>8</v>
      </c>
      <c r="S13" s="171"/>
      <c r="U13" s="1490" t="s">
        <v>436</v>
      </c>
      <c r="V13" s="1485"/>
      <c r="W13" s="1485"/>
      <c r="X13" s="1485"/>
      <c r="Y13" s="1486"/>
    </row>
    <row r="14" spans="1:25" s="11" customFormat="1" ht="18.95" customHeight="1">
      <c r="A14" s="1058">
        <v>7</v>
      </c>
      <c r="B14" s="1469"/>
      <c r="C14" s="1470"/>
      <c r="D14" s="1470"/>
      <c r="E14" s="1471"/>
      <c r="F14" s="1472"/>
      <c r="G14" s="1472"/>
      <c r="H14" s="1472"/>
      <c r="I14" s="1473"/>
      <c r="J14" s="1469"/>
      <c r="K14" s="1469"/>
      <c r="L14" s="1469"/>
      <c r="M14" s="1469"/>
      <c r="N14" s="1469"/>
      <c r="O14" s="445"/>
      <c r="P14" s="445"/>
      <c r="Q14" s="446"/>
      <c r="R14" s="436">
        <v>3</v>
      </c>
      <c r="S14" s="63"/>
    </row>
    <row r="15" spans="1:25" s="11" customFormat="1" ht="18.95" customHeight="1">
      <c r="A15" s="1058">
        <v>8</v>
      </c>
      <c r="B15" s="1469"/>
      <c r="C15" s="1470"/>
      <c r="D15" s="1470"/>
      <c r="E15" s="1471"/>
      <c r="F15" s="1472"/>
      <c r="G15" s="1472"/>
      <c r="H15" s="1472"/>
      <c r="I15" s="1473"/>
      <c r="J15" s="1469"/>
      <c r="K15" s="1469"/>
      <c r="L15" s="1469"/>
      <c r="M15" s="1469"/>
      <c r="N15" s="1469"/>
      <c r="O15" s="445"/>
      <c r="P15" s="445"/>
      <c r="Q15" s="446"/>
      <c r="R15" s="436"/>
      <c r="S15" s="63"/>
    </row>
    <row r="16" spans="1:25" s="11" customFormat="1" ht="18.95" customHeight="1">
      <c r="A16" s="1058">
        <v>9</v>
      </c>
      <c r="B16" s="1469"/>
      <c r="C16" s="1470"/>
      <c r="D16" s="1470"/>
      <c r="E16" s="1471"/>
      <c r="F16" s="1472"/>
      <c r="G16" s="1472"/>
      <c r="H16" s="1472"/>
      <c r="I16" s="1473"/>
      <c r="J16" s="1469"/>
      <c r="K16" s="1469"/>
      <c r="L16" s="1469"/>
      <c r="M16" s="1469"/>
      <c r="N16" s="1469"/>
      <c r="O16" s="445"/>
      <c r="P16" s="445"/>
      <c r="Q16" s="446"/>
      <c r="R16" s="448">
        <v>1</v>
      </c>
      <c r="S16" s="63"/>
    </row>
    <row r="17" spans="1:19" s="11" customFormat="1" ht="18.95" customHeight="1">
      <c r="A17" s="1058">
        <v>10</v>
      </c>
      <c r="B17" s="1469"/>
      <c r="C17" s="1470"/>
      <c r="D17" s="1470"/>
      <c r="E17" s="1471"/>
      <c r="F17" s="1472"/>
      <c r="G17" s="1472"/>
      <c r="H17" s="1472"/>
      <c r="I17" s="1473"/>
      <c r="J17" s="1469"/>
      <c r="K17" s="1469"/>
      <c r="L17" s="1469"/>
      <c r="M17" s="1469"/>
      <c r="N17" s="1469"/>
      <c r="O17" s="445"/>
      <c r="P17" s="445"/>
      <c r="Q17" s="446"/>
      <c r="R17" s="436">
        <v>2</v>
      </c>
      <c r="S17" s="63"/>
    </row>
    <row r="18" spans="1:19" s="11" customFormat="1" ht="18.95" customHeight="1">
      <c r="A18" s="1058">
        <v>11</v>
      </c>
      <c r="B18" s="1469"/>
      <c r="C18" s="1470"/>
      <c r="D18" s="1470"/>
      <c r="E18" s="1471"/>
      <c r="F18" s="1472"/>
      <c r="G18" s="1472"/>
      <c r="H18" s="1472"/>
      <c r="I18" s="1473"/>
      <c r="J18" s="1469"/>
      <c r="K18" s="1469"/>
      <c r="L18" s="1469"/>
      <c r="M18" s="1469"/>
      <c r="N18" s="1469"/>
      <c r="O18" s="445"/>
      <c r="P18" s="445"/>
      <c r="Q18" s="446"/>
      <c r="R18" s="618"/>
      <c r="S18" s="63"/>
    </row>
    <row r="19" spans="1:19" s="11" customFormat="1" ht="18.95" customHeight="1">
      <c r="A19" s="1058">
        <v>12</v>
      </c>
      <c r="B19" s="1469"/>
      <c r="C19" s="1470"/>
      <c r="D19" s="1470"/>
      <c r="E19" s="1471"/>
      <c r="F19" s="1472"/>
      <c r="G19" s="1472"/>
      <c r="H19" s="1472"/>
      <c r="I19" s="1473"/>
      <c r="J19" s="1469"/>
      <c r="K19" s="1469"/>
      <c r="L19" s="1469"/>
      <c r="M19" s="1469"/>
      <c r="N19" s="1469"/>
      <c r="O19" s="445"/>
      <c r="P19" s="445"/>
      <c r="Q19" s="446"/>
      <c r="R19" s="436"/>
      <c r="S19" s="63"/>
    </row>
    <row r="20" spans="1:19" s="11" customFormat="1" ht="18.95" customHeight="1">
      <c r="A20" s="1058">
        <v>13</v>
      </c>
      <c r="B20" s="1469"/>
      <c r="C20" s="1470"/>
      <c r="D20" s="1470"/>
      <c r="E20" s="1471"/>
      <c r="F20" s="1472"/>
      <c r="G20" s="1472"/>
      <c r="H20" s="1472"/>
      <c r="I20" s="1473"/>
      <c r="J20" s="1469"/>
      <c r="K20" s="1469"/>
      <c r="L20" s="1469"/>
      <c r="M20" s="1469"/>
      <c r="N20" s="1469"/>
      <c r="O20" s="445"/>
      <c r="P20" s="445"/>
      <c r="Q20" s="446"/>
      <c r="R20" s="448">
        <v>1</v>
      </c>
      <c r="S20" s="63"/>
    </row>
    <row r="21" spans="1:19" s="11" customFormat="1" ht="18.95" customHeight="1">
      <c r="A21" s="1058">
        <v>14</v>
      </c>
      <c r="B21" s="1469"/>
      <c r="C21" s="1470"/>
      <c r="D21" s="1470"/>
      <c r="E21" s="1471"/>
      <c r="F21" s="1472"/>
      <c r="G21" s="1472"/>
      <c r="H21" s="1472"/>
      <c r="I21" s="1473"/>
      <c r="J21" s="1469"/>
      <c r="K21" s="1469"/>
      <c r="L21" s="1469"/>
      <c r="M21" s="1469"/>
      <c r="N21" s="1469"/>
      <c r="O21" s="445"/>
      <c r="P21" s="445"/>
      <c r="Q21" s="446"/>
      <c r="R21" s="436">
        <v>8</v>
      </c>
      <c r="S21" s="63"/>
    </row>
    <row r="22" spans="1:19" s="11" customFormat="1" ht="18.95" customHeight="1">
      <c r="A22" s="1058">
        <v>15</v>
      </c>
      <c r="B22" s="1469"/>
      <c r="C22" s="1470"/>
      <c r="D22" s="1470"/>
      <c r="E22" s="1471"/>
      <c r="F22" s="1472"/>
      <c r="G22" s="1472"/>
      <c r="H22" s="1472"/>
      <c r="I22" s="1473"/>
      <c r="J22" s="1469"/>
      <c r="K22" s="1469"/>
      <c r="L22" s="1469"/>
      <c r="M22" s="1469"/>
      <c r="N22" s="1469"/>
      <c r="O22" s="445"/>
      <c r="P22" s="445"/>
      <c r="Q22" s="446"/>
      <c r="R22" s="446">
        <v>7</v>
      </c>
      <c r="S22" s="63"/>
    </row>
    <row r="23" spans="1:19" s="11" customFormat="1" ht="18.95" customHeight="1">
      <c r="A23" s="1058">
        <v>16</v>
      </c>
      <c r="B23" s="1469"/>
      <c r="C23" s="1470"/>
      <c r="D23" s="1470"/>
      <c r="E23" s="1471"/>
      <c r="F23" s="1472"/>
      <c r="G23" s="1472"/>
      <c r="H23" s="1472"/>
      <c r="I23" s="1473"/>
      <c r="J23" s="1469"/>
      <c r="K23" s="1469"/>
      <c r="L23" s="1469"/>
      <c r="M23" s="1469"/>
      <c r="N23" s="1469"/>
      <c r="O23" s="445"/>
      <c r="P23" s="445"/>
      <c r="Q23" s="446"/>
      <c r="R23" s="436"/>
      <c r="S23" s="63"/>
    </row>
    <row r="24" spans="1:19" s="11" customFormat="1" ht="18.95" customHeight="1">
      <c r="A24" s="1058">
        <v>17</v>
      </c>
      <c r="B24" s="1469"/>
      <c r="C24" s="1470"/>
      <c r="D24" s="1470"/>
      <c r="E24" s="1471"/>
      <c r="F24" s="1472"/>
      <c r="G24" s="1472"/>
      <c r="H24" s="1472"/>
      <c r="I24" s="1473"/>
      <c r="J24" s="1469"/>
      <c r="K24" s="1469"/>
      <c r="L24" s="1469"/>
      <c r="M24" s="1469"/>
      <c r="N24" s="1469"/>
      <c r="O24" s="445"/>
      <c r="P24" s="445"/>
      <c r="Q24" s="446"/>
      <c r="R24" s="448">
        <v>1</v>
      </c>
      <c r="S24" s="63"/>
    </row>
    <row r="25" spans="1:19" s="11" customFormat="1" ht="18.95" customHeight="1">
      <c r="A25" s="1058">
        <v>18</v>
      </c>
      <c r="B25" s="1469"/>
      <c r="C25" s="1470"/>
      <c r="D25" s="1470"/>
      <c r="E25" s="1471"/>
      <c r="F25" s="1472"/>
      <c r="G25" s="1472"/>
      <c r="H25" s="1472"/>
      <c r="I25" s="1473"/>
      <c r="J25" s="1469"/>
      <c r="K25" s="1469"/>
      <c r="L25" s="1469"/>
      <c r="M25" s="1469"/>
      <c r="N25" s="1469"/>
      <c r="O25" s="445"/>
      <c r="P25" s="445"/>
      <c r="Q25" s="446"/>
      <c r="R25" s="436">
        <v>8</v>
      </c>
      <c r="S25" s="63"/>
    </row>
    <row r="26" spans="1:19" s="11" customFormat="1" ht="18.95" customHeight="1">
      <c r="A26" s="1058">
        <v>19</v>
      </c>
      <c r="B26" s="1469"/>
      <c r="C26" s="1470"/>
      <c r="D26" s="1470"/>
      <c r="E26" s="1471"/>
      <c r="F26" s="1472"/>
      <c r="G26" s="1472"/>
      <c r="H26" s="1472"/>
      <c r="I26" s="1473"/>
      <c r="J26" s="1469"/>
      <c r="K26" s="1469"/>
      <c r="L26" s="1469"/>
      <c r="M26" s="1469"/>
      <c r="N26" s="1469"/>
      <c r="O26" s="445"/>
      <c r="P26" s="445"/>
      <c r="Q26" s="446"/>
      <c r="R26" s="446">
        <v>5</v>
      </c>
      <c r="S26" s="63"/>
    </row>
    <row r="27" spans="1:19" s="11" customFormat="1" ht="18.95" customHeight="1">
      <c r="A27" s="1058">
        <v>20</v>
      </c>
      <c r="B27" s="1469"/>
      <c r="C27" s="1470"/>
      <c r="D27" s="1470"/>
      <c r="E27" s="1471"/>
      <c r="F27" s="1472"/>
      <c r="G27" s="1472"/>
      <c r="H27" s="1472"/>
      <c r="I27" s="1473"/>
      <c r="J27" s="1469"/>
      <c r="K27" s="1469"/>
      <c r="L27" s="1469"/>
      <c r="M27" s="1469"/>
      <c r="N27" s="1469"/>
      <c r="O27" s="445"/>
      <c r="P27" s="445"/>
      <c r="Q27" s="446"/>
      <c r="R27" s="436"/>
      <c r="S27" s="63"/>
    </row>
    <row r="28" spans="1:19" s="11" customFormat="1" ht="18.95" customHeight="1">
      <c r="A28" s="1058">
        <v>21</v>
      </c>
      <c r="B28" s="1469"/>
      <c r="C28" s="1470"/>
      <c r="D28" s="1470"/>
      <c r="E28" s="1471"/>
      <c r="F28" s="1472"/>
      <c r="G28" s="1472"/>
      <c r="H28" s="1472"/>
      <c r="I28" s="1473"/>
      <c r="J28" s="1469"/>
      <c r="K28" s="1469"/>
      <c r="L28" s="1469"/>
      <c r="M28" s="1469"/>
      <c r="N28" s="1469"/>
      <c r="O28" s="445"/>
      <c r="P28" s="445"/>
      <c r="Q28" s="446"/>
      <c r="R28" s="446">
        <v>7</v>
      </c>
      <c r="S28" s="63"/>
    </row>
    <row r="29" spans="1:19" s="11" customFormat="1" ht="18.95" customHeight="1">
      <c r="A29" s="1058">
        <v>22</v>
      </c>
      <c r="B29" s="1469"/>
      <c r="C29" s="1470"/>
      <c r="D29" s="1470"/>
      <c r="E29" s="1471"/>
      <c r="F29" s="1472"/>
      <c r="G29" s="1472"/>
      <c r="H29" s="1472"/>
      <c r="I29" s="1473"/>
      <c r="J29" s="1469"/>
      <c r="K29" s="1469"/>
      <c r="L29" s="1469"/>
      <c r="M29" s="1469"/>
      <c r="N29" s="1469"/>
      <c r="O29" s="445"/>
      <c r="P29" s="445"/>
      <c r="Q29" s="446"/>
      <c r="R29" s="619">
        <v>6</v>
      </c>
      <c r="S29" s="63"/>
    </row>
    <row r="30" spans="1:19" s="11" customFormat="1" ht="18.95" customHeight="1">
      <c r="A30" s="1058">
        <v>23</v>
      </c>
      <c r="B30" s="1469"/>
      <c r="C30" s="1470"/>
      <c r="D30" s="1470"/>
      <c r="E30" s="1471"/>
      <c r="F30" s="1472"/>
      <c r="G30" s="1472"/>
      <c r="H30" s="1472"/>
      <c r="I30" s="1473"/>
      <c r="J30" s="1469"/>
      <c r="K30" s="1469"/>
      <c r="L30" s="1469"/>
      <c r="M30" s="1469"/>
      <c r="N30" s="1469"/>
      <c r="O30" s="445"/>
      <c r="P30" s="445"/>
      <c r="Q30" s="446"/>
      <c r="R30" s="436">
        <v>3</v>
      </c>
      <c r="S30" s="63"/>
    </row>
    <row r="31" spans="1:19" s="11" customFormat="1" ht="18.95" customHeight="1">
      <c r="A31" s="1058">
        <v>24</v>
      </c>
      <c r="B31" s="1469"/>
      <c r="C31" s="1470"/>
      <c r="D31" s="1470"/>
      <c r="E31" s="1471"/>
      <c r="F31" s="1472"/>
      <c r="G31" s="1472"/>
      <c r="H31" s="1472"/>
      <c r="I31" s="1473"/>
      <c r="J31" s="1469"/>
      <c r="K31" s="1469"/>
      <c r="L31" s="1469"/>
      <c r="M31" s="1469"/>
      <c r="N31" s="1469"/>
      <c r="O31" s="445"/>
      <c r="P31" s="445"/>
      <c r="Q31" s="446"/>
      <c r="R31" s="436"/>
      <c r="S31" s="63"/>
    </row>
    <row r="32" spans="1:19" s="11" customFormat="1" ht="18.95" customHeight="1">
      <c r="A32" s="1058">
        <v>25</v>
      </c>
      <c r="B32" s="1469"/>
      <c r="C32" s="1470"/>
      <c r="D32" s="1470"/>
      <c r="E32" s="1471"/>
      <c r="F32" s="1472"/>
      <c r="G32" s="1472"/>
      <c r="H32" s="1472"/>
      <c r="I32" s="1473"/>
      <c r="J32" s="1469"/>
      <c r="K32" s="1469"/>
      <c r="L32" s="1469"/>
      <c r="M32" s="1469"/>
      <c r="N32" s="1469"/>
      <c r="O32" s="445"/>
      <c r="P32" s="445"/>
      <c r="Q32" s="446"/>
      <c r="R32" s="446">
        <v>5</v>
      </c>
      <c r="S32" s="63"/>
    </row>
    <row r="33" spans="1:19" s="11" customFormat="1" ht="18.95" customHeight="1">
      <c r="A33" s="1058">
        <v>26</v>
      </c>
      <c r="B33" s="1469"/>
      <c r="C33" s="1470"/>
      <c r="D33" s="1470"/>
      <c r="E33" s="1471"/>
      <c r="F33" s="1472"/>
      <c r="G33" s="1472"/>
      <c r="H33" s="1472"/>
      <c r="I33" s="1473"/>
      <c r="J33" s="1469"/>
      <c r="K33" s="1469"/>
      <c r="L33" s="1469"/>
      <c r="M33" s="1469"/>
      <c r="N33" s="1469"/>
      <c r="O33" s="445"/>
      <c r="P33" s="445"/>
      <c r="Q33" s="446"/>
      <c r="R33" s="436">
        <v>4</v>
      </c>
      <c r="S33" s="63"/>
    </row>
    <row r="34" spans="1:19" s="11" customFormat="1" ht="18.95" customHeight="1">
      <c r="A34" s="1058">
        <v>27</v>
      </c>
      <c r="B34" s="1469"/>
      <c r="C34" s="1470"/>
      <c r="D34" s="1470"/>
      <c r="E34" s="1471"/>
      <c r="F34" s="1472"/>
      <c r="G34" s="1472"/>
      <c r="H34" s="1472"/>
      <c r="I34" s="1473"/>
      <c r="J34" s="1469"/>
      <c r="K34" s="1469"/>
      <c r="L34" s="1469"/>
      <c r="M34" s="1469"/>
      <c r="N34" s="1469"/>
      <c r="O34" s="445"/>
      <c r="P34" s="445"/>
      <c r="Q34" s="446"/>
      <c r="R34" s="436">
        <v>2</v>
      </c>
      <c r="S34" s="63"/>
    </row>
    <row r="35" spans="1:19" s="11" customFormat="1" ht="18.95" customHeight="1">
      <c r="A35" s="1058">
        <v>28</v>
      </c>
      <c r="B35" s="1469"/>
      <c r="C35" s="1470"/>
      <c r="D35" s="1470"/>
      <c r="E35" s="1471"/>
      <c r="F35" s="1472"/>
      <c r="G35" s="1472"/>
      <c r="H35" s="1472"/>
      <c r="I35" s="1473"/>
      <c r="J35" s="1469"/>
      <c r="K35" s="1469"/>
      <c r="L35" s="1469"/>
      <c r="M35" s="1469"/>
      <c r="N35" s="1469"/>
      <c r="O35" s="445"/>
      <c r="P35" s="445"/>
      <c r="Q35" s="446"/>
      <c r="R35" s="436"/>
      <c r="S35" s="63"/>
    </row>
    <row r="36" spans="1:19" s="11" customFormat="1" ht="18.95" customHeight="1">
      <c r="A36" s="1058">
        <v>29</v>
      </c>
      <c r="B36" s="1469"/>
      <c r="C36" s="1470"/>
      <c r="D36" s="1470"/>
      <c r="E36" s="1471"/>
      <c r="F36" s="1472"/>
      <c r="G36" s="1472"/>
      <c r="H36" s="1472"/>
      <c r="I36" s="1473"/>
      <c r="J36" s="1469"/>
      <c r="K36" s="1469"/>
      <c r="L36" s="1469"/>
      <c r="M36" s="1469"/>
      <c r="N36" s="1469"/>
      <c r="O36" s="445"/>
      <c r="P36" s="445"/>
      <c r="Q36" s="446"/>
      <c r="R36" s="446">
        <v>7</v>
      </c>
      <c r="S36" s="63"/>
    </row>
    <row r="37" spans="1:19" s="11" customFormat="1" ht="18.95" customHeight="1">
      <c r="A37" s="1058">
        <v>30</v>
      </c>
      <c r="B37" s="1469"/>
      <c r="C37" s="1470"/>
      <c r="D37" s="1470"/>
      <c r="E37" s="1471"/>
      <c r="F37" s="1472"/>
      <c r="G37" s="1472"/>
      <c r="H37" s="1472"/>
      <c r="I37" s="1474"/>
      <c r="J37" s="1469"/>
      <c r="K37" s="1469"/>
      <c r="L37" s="1469"/>
      <c r="M37" s="1469"/>
      <c r="N37" s="1469"/>
      <c r="O37" s="445"/>
      <c r="P37" s="445"/>
      <c r="Q37" s="446"/>
      <c r="R37" s="446">
        <v>6</v>
      </c>
      <c r="S37" s="63"/>
    </row>
    <row r="38" spans="1:19" s="150" customFormat="1" ht="18.95" customHeight="1">
      <c r="A38" s="1058">
        <v>31</v>
      </c>
      <c r="B38" s="1469"/>
      <c r="C38" s="1470"/>
      <c r="D38" s="1470"/>
      <c r="E38" s="1471"/>
      <c r="F38" s="1472"/>
      <c r="G38" s="1472"/>
      <c r="H38" s="1472"/>
      <c r="I38" s="1474"/>
      <c r="J38" s="1469"/>
      <c r="K38" s="1469"/>
      <c r="L38" s="1469"/>
      <c r="M38" s="1469"/>
      <c r="N38" s="1469"/>
      <c r="O38" s="445"/>
      <c r="P38" s="445"/>
      <c r="Q38" s="446"/>
      <c r="R38" s="436">
        <v>8</v>
      </c>
      <c r="S38" s="63"/>
    </row>
    <row r="39" spans="1:19" s="11" customFormat="1" ht="18.95" customHeight="1">
      <c r="A39" s="1058">
        <v>32</v>
      </c>
      <c r="B39" s="1469"/>
      <c r="C39" s="1470"/>
      <c r="D39" s="1470"/>
      <c r="E39" s="1471"/>
      <c r="F39" s="1472"/>
      <c r="G39" s="1472"/>
      <c r="H39" s="1472"/>
      <c r="I39" s="1473"/>
      <c r="J39" s="1469"/>
      <c r="K39" s="1469"/>
      <c r="L39" s="1469"/>
      <c r="M39" s="1469"/>
      <c r="N39" s="1469"/>
      <c r="O39" s="445"/>
      <c r="P39" s="445"/>
      <c r="Q39" s="446"/>
      <c r="R39" s="446">
        <v>5</v>
      </c>
      <c r="S39" s="63"/>
    </row>
    <row r="40" spans="1:19" s="11" customFormat="1" ht="18.95" customHeight="1">
      <c r="A40" s="1058">
        <v>33</v>
      </c>
      <c r="B40" s="1469"/>
      <c r="C40" s="1470"/>
      <c r="D40" s="1470"/>
      <c r="E40" s="1471"/>
      <c r="F40" s="1472"/>
      <c r="G40" s="1472"/>
      <c r="H40" s="1472"/>
      <c r="I40" s="1473"/>
      <c r="J40" s="1469"/>
      <c r="K40" s="1469"/>
      <c r="L40" s="1469"/>
      <c r="M40" s="1469"/>
      <c r="N40" s="1469"/>
      <c r="O40" s="445"/>
      <c r="P40" s="445"/>
      <c r="Q40" s="446"/>
      <c r="R40" s="618">
        <v>4</v>
      </c>
      <c r="S40" s="63"/>
    </row>
    <row r="41" spans="1:19" s="11" customFormat="1" ht="18.95" customHeight="1">
      <c r="A41" s="1058">
        <v>34</v>
      </c>
      <c r="B41" s="1469"/>
      <c r="C41" s="1470"/>
      <c r="D41" s="1470"/>
      <c r="E41" s="1471"/>
      <c r="F41" s="1472"/>
      <c r="G41" s="1472"/>
      <c r="H41" s="1472"/>
      <c r="I41" s="1473"/>
      <c r="J41" s="1469"/>
      <c r="K41" s="1469"/>
      <c r="L41" s="1469"/>
      <c r="M41" s="1469"/>
      <c r="N41" s="1469"/>
      <c r="O41" s="445"/>
      <c r="P41" s="445"/>
      <c r="Q41" s="446"/>
      <c r="R41" s="446">
        <v>6</v>
      </c>
      <c r="S41" s="63"/>
    </row>
    <row r="42" spans="1:19" s="11" customFormat="1" ht="18.95" customHeight="1">
      <c r="A42" s="1058">
        <v>35</v>
      </c>
      <c r="B42" s="1469"/>
      <c r="C42" s="1470"/>
      <c r="D42" s="1470"/>
      <c r="E42" s="1471"/>
      <c r="F42" s="1472"/>
      <c r="G42" s="1472"/>
      <c r="H42" s="1472"/>
      <c r="I42" s="1473"/>
      <c r="J42" s="1469"/>
      <c r="K42" s="1469"/>
      <c r="L42" s="1469"/>
      <c r="M42" s="1469"/>
      <c r="N42" s="1469"/>
      <c r="O42" s="445"/>
      <c r="P42" s="445"/>
      <c r="Q42" s="446"/>
      <c r="R42" s="436">
        <v>3</v>
      </c>
      <c r="S42" s="63"/>
    </row>
    <row r="43" spans="1:19" s="11" customFormat="1" ht="18.95" customHeight="1">
      <c r="A43" s="1058">
        <v>36</v>
      </c>
      <c r="B43" s="1469"/>
      <c r="C43" s="1470"/>
      <c r="D43" s="1470"/>
      <c r="E43" s="1471"/>
      <c r="F43" s="1472"/>
      <c r="G43" s="1472"/>
      <c r="H43" s="1472"/>
      <c r="I43" s="1473"/>
      <c r="J43" s="1469"/>
      <c r="K43" s="1469"/>
      <c r="L43" s="1469"/>
      <c r="M43" s="1469"/>
      <c r="N43" s="1469"/>
      <c r="O43" s="445"/>
      <c r="P43" s="445"/>
      <c r="Q43" s="446"/>
      <c r="R43" s="436"/>
      <c r="S43" s="63"/>
    </row>
    <row r="44" spans="1:19" s="11" customFormat="1" ht="18.95" customHeight="1">
      <c r="A44" s="1058">
        <v>37</v>
      </c>
      <c r="B44" s="1469"/>
      <c r="C44" s="1475"/>
      <c r="D44" s="1475"/>
      <c r="E44" s="1476"/>
      <c r="F44" s="1477"/>
      <c r="G44" s="1477"/>
      <c r="H44" s="1477"/>
      <c r="I44" s="1474"/>
      <c r="J44" s="1469"/>
      <c r="K44" s="1469"/>
      <c r="L44" s="1469"/>
      <c r="M44" s="1469"/>
      <c r="N44" s="1469"/>
      <c r="O44" s="445"/>
      <c r="P44" s="445"/>
      <c r="Q44" s="446"/>
      <c r="R44" s="446">
        <v>5</v>
      </c>
      <c r="S44" s="63"/>
    </row>
    <row r="45" spans="1:19" s="11" customFormat="1" ht="18.95" customHeight="1">
      <c r="A45" s="1058">
        <v>38</v>
      </c>
      <c r="B45" s="1469"/>
      <c r="C45" s="1470"/>
      <c r="D45" s="1470"/>
      <c r="E45" s="1471"/>
      <c r="F45" s="1472"/>
      <c r="G45" s="1472"/>
      <c r="H45" s="1472"/>
      <c r="I45" s="1473"/>
      <c r="J45" s="1469"/>
      <c r="K45" s="1469"/>
      <c r="L45" s="1469"/>
      <c r="M45" s="1469"/>
      <c r="N45" s="1469"/>
      <c r="O45" s="445"/>
      <c r="P45" s="445"/>
      <c r="Q45" s="446"/>
      <c r="R45" s="436">
        <v>4</v>
      </c>
      <c r="S45" s="63"/>
    </row>
    <row r="46" spans="1:19" s="11" customFormat="1" ht="18.95" customHeight="1">
      <c r="A46" s="1058">
        <v>39</v>
      </c>
      <c r="B46" s="1469"/>
      <c r="C46" s="1475"/>
      <c r="D46" s="1475"/>
      <c r="E46" s="1476"/>
      <c r="F46" s="1477"/>
      <c r="G46" s="1477"/>
      <c r="H46" s="1477"/>
      <c r="I46" s="1474"/>
      <c r="J46" s="1469"/>
      <c r="K46" s="1469"/>
      <c r="L46" s="1469"/>
      <c r="M46" s="1469"/>
      <c r="N46" s="1469"/>
      <c r="O46" s="445"/>
      <c r="P46" s="445"/>
      <c r="Q46" s="446"/>
      <c r="R46" s="436">
        <v>3</v>
      </c>
      <c r="S46" s="63"/>
    </row>
    <row r="47" spans="1:19" s="11" customFormat="1" ht="18.95" customHeight="1">
      <c r="A47" s="1058">
        <v>40</v>
      </c>
      <c r="B47" s="1469"/>
      <c r="C47" s="1470"/>
      <c r="D47" s="1470"/>
      <c r="E47" s="1471"/>
      <c r="F47" s="1472"/>
      <c r="G47" s="1472"/>
      <c r="H47" s="1472"/>
      <c r="I47" s="1473"/>
      <c r="J47" s="1469"/>
      <c r="K47" s="1469"/>
      <c r="L47" s="1469"/>
      <c r="M47" s="1469"/>
      <c r="N47" s="1469"/>
      <c r="O47" s="445"/>
      <c r="P47" s="445"/>
      <c r="Q47" s="446"/>
      <c r="R47" s="436">
        <v>2</v>
      </c>
      <c r="S47" s="63"/>
    </row>
    <row r="48" spans="1:19" s="11" customFormat="1" ht="18.95" customHeight="1">
      <c r="A48" s="1058">
        <v>41</v>
      </c>
      <c r="B48" s="1469"/>
      <c r="C48" s="1470"/>
      <c r="D48" s="1470"/>
      <c r="E48" s="1471"/>
      <c r="F48" s="1472"/>
      <c r="G48" s="1472"/>
      <c r="H48" s="1472"/>
      <c r="I48" s="1473"/>
      <c r="J48" s="1469"/>
      <c r="K48" s="1469"/>
      <c r="L48" s="1469"/>
      <c r="M48" s="1469"/>
      <c r="N48" s="1469"/>
      <c r="O48" s="445"/>
      <c r="P48" s="445"/>
      <c r="Q48" s="446"/>
      <c r="R48" s="436"/>
      <c r="S48" s="63"/>
    </row>
    <row r="49" spans="1:19" s="11" customFormat="1" ht="18.95" customHeight="1">
      <c r="A49" s="1058">
        <v>42</v>
      </c>
      <c r="B49" s="1469"/>
      <c r="C49" s="1470"/>
      <c r="D49" s="1470"/>
      <c r="E49" s="1471"/>
      <c r="F49" s="1472"/>
      <c r="G49" s="1472"/>
      <c r="H49" s="1472"/>
      <c r="I49" s="1473"/>
      <c r="J49" s="1469"/>
      <c r="K49" s="1469"/>
      <c r="L49" s="1469"/>
      <c r="M49" s="1469"/>
      <c r="N49" s="1469"/>
      <c r="O49" s="445"/>
      <c r="P49" s="445"/>
      <c r="Q49" s="446"/>
      <c r="R49" s="436"/>
      <c r="S49" s="63"/>
    </row>
    <row r="50" spans="1:19" s="11" customFormat="1" ht="18.95" customHeight="1">
      <c r="A50" s="1058">
        <v>43</v>
      </c>
      <c r="B50" s="1469"/>
      <c r="C50" s="1470"/>
      <c r="D50" s="1470"/>
      <c r="E50" s="1471"/>
      <c r="F50" s="1472"/>
      <c r="G50" s="1472"/>
      <c r="H50" s="1472"/>
      <c r="I50" s="1473"/>
      <c r="J50" s="1469"/>
      <c r="K50" s="1469"/>
      <c r="L50" s="1469"/>
      <c r="M50" s="1469"/>
      <c r="N50" s="1469"/>
      <c r="O50" s="445"/>
      <c r="P50" s="445"/>
      <c r="Q50" s="446"/>
      <c r="R50" s="436"/>
      <c r="S50" s="63"/>
    </row>
    <row r="51" spans="1:19" s="11" customFormat="1" ht="18.95" customHeight="1">
      <c r="A51" s="1058">
        <v>44</v>
      </c>
      <c r="B51" s="1469"/>
      <c r="C51" s="1470"/>
      <c r="D51" s="1470"/>
      <c r="E51" s="1471"/>
      <c r="F51" s="1472"/>
      <c r="G51" s="1472"/>
      <c r="H51" s="1472"/>
      <c r="I51" s="1474"/>
      <c r="J51" s="1469"/>
      <c r="K51" s="1469"/>
      <c r="L51" s="1469"/>
      <c r="M51" s="1469"/>
      <c r="N51" s="1469"/>
      <c r="O51" s="445"/>
      <c r="P51" s="445"/>
      <c r="Q51" s="446"/>
      <c r="R51" s="447">
        <v>1</v>
      </c>
      <c r="S51" s="63"/>
    </row>
    <row r="52" spans="1:19" s="11" customFormat="1" ht="18.95" customHeight="1">
      <c r="A52" s="1058">
        <v>45</v>
      </c>
      <c r="B52" s="1469"/>
      <c r="C52" s="1470"/>
      <c r="D52" s="1470"/>
      <c r="E52" s="1471"/>
      <c r="F52" s="1472"/>
      <c r="G52" s="1472"/>
      <c r="H52" s="1472"/>
      <c r="I52" s="1473"/>
      <c r="J52" s="1469"/>
      <c r="K52" s="1469"/>
      <c r="L52" s="1469"/>
      <c r="M52" s="1469"/>
      <c r="N52" s="1469"/>
      <c r="O52" s="445"/>
      <c r="P52" s="445"/>
      <c r="Q52" s="446"/>
      <c r="R52" s="436">
        <v>8</v>
      </c>
      <c r="S52" s="63"/>
    </row>
    <row r="53" spans="1:19" s="11" customFormat="1" ht="18.95" customHeight="1">
      <c r="A53" s="1058">
        <v>46</v>
      </c>
      <c r="B53" s="1469"/>
      <c r="C53" s="1470"/>
      <c r="D53" s="1470"/>
      <c r="E53" s="1471"/>
      <c r="F53" s="1472"/>
      <c r="G53" s="1472"/>
      <c r="H53" s="1472"/>
      <c r="I53" s="1473"/>
      <c r="J53" s="1469"/>
      <c r="K53" s="1469"/>
      <c r="L53" s="1469"/>
      <c r="M53" s="1469"/>
      <c r="N53" s="1469"/>
      <c r="O53" s="445"/>
      <c r="P53" s="445"/>
      <c r="Q53" s="446"/>
      <c r="R53" s="446">
        <v>7</v>
      </c>
      <c r="S53" s="63"/>
    </row>
    <row r="54" spans="1:19" s="11" customFormat="1" ht="18.95" customHeight="1">
      <c r="A54" s="1058">
        <v>47</v>
      </c>
      <c r="B54" s="1469"/>
      <c r="C54" s="1470"/>
      <c r="D54" s="1470"/>
      <c r="E54" s="1471"/>
      <c r="F54" s="1472"/>
      <c r="G54" s="1472"/>
      <c r="H54" s="1472"/>
      <c r="I54" s="1473"/>
      <c r="J54" s="1469"/>
      <c r="K54" s="1469"/>
      <c r="L54" s="1469"/>
      <c r="M54" s="1469"/>
      <c r="N54" s="1469"/>
      <c r="O54" s="445"/>
      <c r="P54" s="445"/>
      <c r="Q54" s="446"/>
      <c r="R54" s="446">
        <v>6</v>
      </c>
      <c r="S54" s="63"/>
    </row>
    <row r="55" spans="1:19" s="11" customFormat="1" ht="18.95" customHeight="1">
      <c r="A55" s="1058">
        <v>48</v>
      </c>
      <c r="B55" s="1469"/>
      <c r="C55" s="1470"/>
      <c r="D55" s="1470"/>
      <c r="E55" s="1471"/>
      <c r="F55" s="1472"/>
      <c r="G55" s="1472"/>
      <c r="H55" s="1472"/>
      <c r="I55" s="1473"/>
      <c r="J55" s="1469"/>
      <c r="K55" s="1469"/>
      <c r="L55" s="1469"/>
      <c r="M55" s="1469"/>
      <c r="N55" s="1469"/>
      <c r="O55" s="445"/>
      <c r="P55" s="445"/>
      <c r="Q55" s="446"/>
      <c r="R55" s="446">
        <v>5</v>
      </c>
      <c r="S55" s="63"/>
    </row>
    <row r="56" spans="1:19" s="11" customFormat="1" ht="18.95" customHeight="1">
      <c r="A56" s="1058">
        <v>49</v>
      </c>
      <c r="B56" s="435"/>
      <c r="C56" s="431"/>
      <c r="D56" s="431"/>
      <c r="E56" s="433"/>
      <c r="F56" s="434"/>
      <c r="G56" s="434"/>
      <c r="H56" s="434"/>
      <c r="I56" s="821"/>
      <c r="J56" s="435"/>
      <c r="K56" s="435"/>
      <c r="L56" s="435"/>
      <c r="M56" s="435"/>
      <c r="N56" s="435"/>
      <c r="O56" s="435"/>
      <c r="P56" s="435"/>
      <c r="Q56" s="446"/>
      <c r="R56" s="436">
        <v>4</v>
      </c>
      <c r="S56" s="63"/>
    </row>
    <row r="57" spans="1:19" s="11" customFormat="1" ht="18.95" customHeight="1">
      <c r="A57" s="1058">
        <v>50</v>
      </c>
      <c r="B57" s="435"/>
      <c r="C57" s="431"/>
      <c r="D57" s="431"/>
      <c r="E57" s="433"/>
      <c r="F57" s="434"/>
      <c r="G57" s="434"/>
      <c r="H57" s="434"/>
      <c r="I57" s="821"/>
      <c r="J57" s="435"/>
      <c r="K57" s="435"/>
      <c r="L57" s="435"/>
      <c r="M57" s="435"/>
      <c r="N57" s="435"/>
      <c r="O57" s="435"/>
      <c r="P57" s="435"/>
      <c r="Q57" s="446"/>
      <c r="R57" s="436">
        <v>3</v>
      </c>
      <c r="S57" s="63"/>
    </row>
    <row r="58" spans="1:19" s="11" customFormat="1" ht="18.95" customHeight="1">
      <c r="A58" s="1058">
        <v>51</v>
      </c>
      <c r="B58" s="435"/>
      <c r="C58" s="431"/>
      <c r="D58" s="431"/>
      <c r="E58" s="433"/>
      <c r="F58" s="434"/>
      <c r="G58" s="434"/>
      <c r="H58" s="434"/>
      <c r="I58" s="821"/>
      <c r="J58" s="435"/>
      <c r="K58" s="435"/>
      <c r="L58" s="435"/>
      <c r="M58" s="435"/>
      <c r="N58" s="435"/>
      <c r="O58" s="435"/>
      <c r="P58" s="435"/>
      <c r="Q58" s="446"/>
      <c r="R58" s="436">
        <v>2</v>
      </c>
      <c r="S58" s="63"/>
    </row>
    <row r="59" spans="1:19" s="11" customFormat="1" ht="18.95" customHeight="1">
      <c r="A59" s="1058">
        <v>52</v>
      </c>
      <c r="B59" s="435"/>
      <c r="C59" s="431"/>
      <c r="D59" s="431"/>
      <c r="E59" s="433"/>
      <c r="F59" s="434"/>
      <c r="G59" s="434"/>
      <c r="H59" s="434"/>
      <c r="I59" s="821"/>
      <c r="J59" s="435"/>
      <c r="K59" s="435"/>
      <c r="L59" s="435"/>
      <c r="M59" s="435"/>
      <c r="N59" s="435"/>
      <c r="O59" s="435"/>
      <c r="P59" s="435"/>
      <c r="Q59" s="446"/>
      <c r="R59" s="436"/>
      <c r="S59" s="63"/>
    </row>
    <row r="60" spans="1:19" s="11" customFormat="1" ht="18.95" customHeight="1">
      <c r="A60" s="1058">
        <v>53</v>
      </c>
      <c r="B60" s="435"/>
      <c r="C60" s="431"/>
      <c r="D60" s="431"/>
      <c r="E60" s="433"/>
      <c r="F60" s="434"/>
      <c r="G60" s="434"/>
      <c r="H60" s="434"/>
      <c r="I60" s="821"/>
      <c r="J60" s="435"/>
      <c r="K60" s="435"/>
      <c r="L60" s="435"/>
      <c r="M60" s="435"/>
      <c r="N60" s="435"/>
      <c r="O60" s="435"/>
      <c r="P60" s="435"/>
      <c r="Q60" s="446"/>
      <c r="R60" s="436"/>
      <c r="S60" s="63"/>
    </row>
    <row r="61" spans="1:19" s="11" customFormat="1" ht="18.95" customHeight="1">
      <c r="A61" s="1058">
        <v>54</v>
      </c>
      <c r="B61" s="435"/>
      <c r="C61" s="431"/>
      <c r="D61" s="431"/>
      <c r="E61" s="433"/>
      <c r="F61" s="434"/>
      <c r="G61" s="434"/>
      <c r="H61" s="434"/>
      <c r="I61" s="821"/>
      <c r="J61" s="435"/>
      <c r="K61" s="435"/>
      <c r="L61" s="435"/>
      <c r="M61" s="435"/>
      <c r="N61" s="435"/>
      <c r="O61" s="435"/>
      <c r="P61" s="435"/>
      <c r="Q61" s="446"/>
      <c r="R61" s="436"/>
      <c r="S61" s="63"/>
    </row>
    <row r="62" spans="1:19" s="11" customFormat="1" ht="18.95" customHeight="1">
      <c r="A62" s="1058">
        <v>55</v>
      </c>
      <c r="B62" s="435"/>
      <c r="C62" s="431"/>
      <c r="D62" s="431"/>
      <c r="E62" s="433"/>
      <c r="F62" s="434"/>
      <c r="G62" s="434"/>
      <c r="H62" s="434"/>
      <c r="I62" s="821"/>
      <c r="J62" s="435"/>
      <c r="K62" s="435"/>
      <c r="L62" s="435"/>
      <c r="M62" s="435"/>
      <c r="N62" s="435"/>
      <c r="O62" s="435"/>
      <c r="P62" s="435"/>
      <c r="Q62" s="446"/>
      <c r="R62" s="447">
        <v>1</v>
      </c>
      <c r="S62" s="63"/>
    </row>
    <row r="63" spans="1:19" s="11" customFormat="1" ht="18.95" customHeight="1">
      <c r="A63" s="1058">
        <v>56</v>
      </c>
      <c r="B63" s="435"/>
      <c r="C63" s="431"/>
      <c r="D63" s="431"/>
      <c r="E63" s="433"/>
      <c r="F63" s="434"/>
      <c r="G63" s="434"/>
      <c r="H63" s="434"/>
      <c r="I63" s="821"/>
      <c r="J63" s="435"/>
      <c r="K63" s="435"/>
      <c r="L63" s="435"/>
      <c r="M63" s="435"/>
      <c r="N63" s="435"/>
      <c r="O63" s="435"/>
      <c r="P63" s="435"/>
      <c r="Q63" s="446"/>
      <c r="R63" s="436">
        <v>8</v>
      </c>
      <c r="S63" s="63"/>
    </row>
    <row r="64" spans="1:19" s="11" customFormat="1" ht="18.95" customHeight="1">
      <c r="A64" s="1058">
        <v>57</v>
      </c>
      <c r="B64" s="435"/>
      <c r="C64" s="431"/>
      <c r="D64" s="431"/>
      <c r="E64" s="433"/>
      <c r="F64" s="434"/>
      <c r="G64" s="434"/>
      <c r="H64" s="434"/>
      <c r="I64" s="821"/>
      <c r="J64" s="435"/>
      <c r="K64" s="435"/>
      <c r="L64" s="435"/>
      <c r="M64" s="435"/>
      <c r="N64" s="435"/>
      <c r="O64" s="435"/>
      <c r="P64" s="435"/>
      <c r="Q64" s="446"/>
      <c r="R64" s="446">
        <v>7</v>
      </c>
      <c r="S64" s="63"/>
    </row>
    <row r="65" spans="1:19" s="11" customFormat="1" ht="18.95" customHeight="1">
      <c r="A65" s="1058">
        <v>58</v>
      </c>
      <c r="B65" s="435"/>
      <c r="C65" s="431"/>
      <c r="D65" s="431"/>
      <c r="E65" s="433"/>
      <c r="F65" s="434"/>
      <c r="G65" s="434"/>
      <c r="H65" s="434"/>
      <c r="I65" s="821"/>
      <c r="J65" s="435"/>
      <c r="K65" s="435"/>
      <c r="L65" s="435"/>
      <c r="M65" s="435"/>
      <c r="N65" s="435"/>
      <c r="O65" s="435"/>
      <c r="P65" s="435"/>
      <c r="Q65" s="446"/>
      <c r="R65" s="446">
        <v>6</v>
      </c>
      <c r="S65" s="63"/>
    </row>
    <row r="66" spans="1:19" s="11" customFormat="1" ht="18.95" customHeight="1">
      <c r="A66" s="1058">
        <v>59</v>
      </c>
      <c r="B66" s="435"/>
      <c r="C66" s="431"/>
      <c r="D66" s="431"/>
      <c r="E66" s="433"/>
      <c r="F66" s="434"/>
      <c r="G66" s="434"/>
      <c r="H66" s="434"/>
      <c r="I66" s="821"/>
      <c r="J66" s="435"/>
      <c r="K66" s="435"/>
      <c r="L66" s="435"/>
      <c r="M66" s="435"/>
      <c r="N66" s="435"/>
      <c r="O66" s="435"/>
      <c r="P66" s="435"/>
      <c r="Q66" s="446"/>
      <c r="R66" s="446">
        <v>5</v>
      </c>
      <c r="S66" s="63"/>
    </row>
    <row r="67" spans="1:19" s="11" customFormat="1" ht="18.95" customHeight="1">
      <c r="A67" s="1058">
        <v>60</v>
      </c>
      <c r="B67" s="435"/>
      <c r="C67" s="431"/>
      <c r="D67" s="431"/>
      <c r="E67" s="433"/>
      <c r="F67" s="434"/>
      <c r="G67" s="434"/>
      <c r="H67" s="434"/>
      <c r="I67" s="821"/>
      <c r="J67" s="435"/>
      <c r="K67" s="435"/>
      <c r="L67" s="435"/>
      <c r="M67" s="435"/>
      <c r="N67" s="435"/>
      <c r="O67" s="435"/>
      <c r="P67" s="435"/>
      <c r="Q67" s="446"/>
      <c r="R67" s="436">
        <v>4</v>
      </c>
      <c r="S67" s="63"/>
    </row>
    <row r="68" spans="1:19" s="11" customFormat="1" ht="18.95" customHeight="1">
      <c r="A68" s="1058">
        <v>61</v>
      </c>
      <c r="B68" s="435"/>
      <c r="C68" s="431"/>
      <c r="D68" s="431"/>
      <c r="E68" s="433"/>
      <c r="F68" s="434"/>
      <c r="G68" s="434"/>
      <c r="H68" s="434"/>
      <c r="I68" s="821"/>
      <c r="J68" s="435"/>
      <c r="K68" s="435"/>
      <c r="L68" s="435"/>
      <c r="M68" s="435"/>
      <c r="N68" s="435"/>
      <c r="O68" s="435"/>
      <c r="P68" s="435"/>
      <c r="Q68" s="446"/>
      <c r="R68" s="436">
        <v>3</v>
      </c>
      <c r="S68" s="63"/>
    </row>
    <row r="69" spans="1:19" s="11" customFormat="1" ht="18.95" customHeight="1">
      <c r="A69" s="1058">
        <v>62</v>
      </c>
      <c r="B69" s="435"/>
      <c r="C69" s="431"/>
      <c r="D69" s="431"/>
      <c r="E69" s="433"/>
      <c r="F69" s="434"/>
      <c r="G69" s="434"/>
      <c r="H69" s="434"/>
      <c r="I69" s="821"/>
      <c r="J69" s="435"/>
      <c r="K69" s="435"/>
      <c r="L69" s="435"/>
      <c r="M69" s="435"/>
      <c r="N69" s="435"/>
      <c r="O69" s="435"/>
      <c r="P69" s="435"/>
      <c r="Q69" s="446"/>
      <c r="R69" s="436">
        <v>2</v>
      </c>
      <c r="S69" s="63"/>
    </row>
    <row r="70" spans="1:19" s="11" customFormat="1" ht="18.95" customHeight="1">
      <c r="A70" s="1058">
        <v>63</v>
      </c>
      <c r="B70" s="435"/>
      <c r="C70" s="431"/>
      <c r="D70" s="431"/>
      <c r="E70" s="433"/>
      <c r="F70" s="434"/>
      <c r="G70" s="434"/>
      <c r="H70" s="434"/>
      <c r="I70" s="821"/>
      <c r="J70" s="435"/>
      <c r="K70" s="435"/>
      <c r="L70" s="435"/>
      <c r="M70" s="435"/>
      <c r="N70" s="435"/>
      <c r="O70" s="435"/>
      <c r="P70" s="435"/>
      <c r="Q70" s="446"/>
      <c r="R70" s="436"/>
      <c r="S70" s="63"/>
    </row>
    <row r="71" spans="1:19" s="11" customFormat="1" ht="18.95" customHeight="1">
      <c r="A71" s="1058">
        <v>64</v>
      </c>
      <c r="B71" s="435"/>
      <c r="C71" s="431"/>
      <c r="D71" s="431"/>
      <c r="E71" s="433"/>
      <c r="F71" s="434"/>
      <c r="G71" s="434"/>
      <c r="H71" s="434"/>
      <c r="I71" s="821"/>
      <c r="J71" s="435"/>
      <c r="K71" s="435"/>
      <c r="L71" s="435"/>
      <c r="M71" s="435"/>
      <c r="N71" s="435"/>
      <c r="O71" s="435"/>
      <c r="P71" s="435"/>
      <c r="Q71" s="446"/>
      <c r="R71" s="436"/>
      <c r="S71" s="63"/>
    </row>
    <row r="72" spans="1:19" s="11" customFormat="1" ht="18.95" customHeight="1">
      <c r="A72" s="1058">
        <v>65</v>
      </c>
      <c r="B72" s="443"/>
      <c r="C72" s="440"/>
      <c r="D72" s="440"/>
      <c r="E72" s="441"/>
      <c r="F72" s="444"/>
      <c r="G72" s="445"/>
      <c r="H72" s="1412"/>
      <c r="I72" s="445"/>
      <c r="J72" s="446"/>
      <c r="K72" s="1411"/>
      <c r="L72" s="444"/>
      <c r="M72" s="446"/>
      <c r="N72" s="446"/>
      <c r="O72" s="446"/>
      <c r="P72" s="1411"/>
      <c r="Q72" s="446"/>
      <c r="R72" s="436"/>
      <c r="S72" s="63"/>
    </row>
    <row r="73" spans="1:19" s="11" customFormat="1" ht="18.95" customHeight="1">
      <c r="A73" s="1058">
        <v>66</v>
      </c>
      <c r="B73" s="443"/>
      <c r="C73" s="440"/>
      <c r="D73" s="440"/>
      <c r="E73" s="441"/>
      <c r="F73" s="444"/>
      <c r="G73" s="445"/>
      <c r="H73" s="1412"/>
      <c r="I73" s="445"/>
      <c r="J73" s="446"/>
      <c r="K73" s="1411"/>
      <c r="L73" s="444"/>
      <c r="M73" s="446"/>
      <c r="N73" s="446"/>
      <c r="O73" s="446"/>
      <c r="P73" s="1411"/>
      <c r="Q73" s="446"/>
      <c r="R73" s="447">
        <v>1</v>
      </c>
      <c r="S73" s="63"/>
    </row>
    <row r="74" spans="1:19" s="11" customFormat="1" ht="18.95" customHeight="1">
      <c r="A74" s="1058">
        <v>67</v>
      </c>
      <c r="B74" s="443"/>
      <c r="C74" s="440"/>
      <c r="D74" s="440"/>
      <c r="E74" s="441"/>
      <c r="F74" s="444"/>
      <c r="G74" s="445"/>
      <c r="H74" s="1412"/>
      <c r="I74" s="445"/>
      <c r="J74" s="446"/>
      <c r="K74" s="1411"/>
      <c r="L74" s="444"/>
      <c r="M74" s="446"/>
      <c r="N74" s="446"/>
      <c r="O74" s="446"/>
      <c r="P74" s="1411"/>
      <c r="Q74" s="446"/>
      <c r="R74" s="436">
        <v>8</v>
      </c>
      <c r="S74" s="63"/>
    </row>
    <row r="75" spans="1:19" s="11" customFormat="1" ht="18.95" customHeight="1">
      <c r="A75" s="1058">
        <v>68</v>
      </c>
      <c r="B75" s="443"/>
      <c r="C75" s="440"/>
      <c r="D75" s="440"/>
      <c r="E75" s="441"/>
      <c r="F75" s="444"/>
      <c r="G75" s="445"/>
      <c r="H75" s="1412"/>
      <c r="I75" s="445"/>
      <c r="J75" s="446"/>
      <c r="K75" s="1411"/>
      <c r="L75" s="444"/>
      <c r="M75" s="446"/>
      <c r="N75" s="446"/>
      <c r="O75" s="446"/>
      <c r="P75" s="1411"/>
      <c r="Q75" s="446"/>
      <c r="R75" s="446">
        <v>7</v>
      </c>
      <c r="S75" s="63"/>
    </row>
    <row r="76" spans="1:19" s="11" customFormat="1" ht="18.95" customHeight="1">
      <c r="A76" s="1058">
        <v>69</v>
      </c>
      <c r="B76" s="443"/>
      <c r="C76" s="440"/>
      <c r="D76" s="440"/>
      <c r="E76" s="441"/>
      <c r="F76" s="444"/>
      <c r="G76" s="445"/>
      <c r="H76" s="1412"/>
      <c r="I76" s="445"/>
      <c r="J76" s="446"/>
      <c r="K76" s="1411"/>
      <c r="L76" s="444"/>
      <c r="M76" s="446"/>
      <c r="N76" s="446"/>
      <c r="O76" s="446"/>
      <c r="P76" s="1411"/>
      <c r="Q76" s="446"/>
      <c r="R76" s="446">
        <v>6</v>
      </c>
      <c r="S76" s="63"/>
    </row>
    <row r="77" spans="1:19" s="11" customFormat="1" ht="18.95" customHeight="1">
      <c r="A77" s="1058">
        <v>70</v>
      </c>
      <c r="B77" s="443"/>
      <c r="C77" s="440"/>
      <c r="D77" s="440"/>
      <c r="E77" s="441"/>
      <c r="F77" s="444"/>
      <c r="G77" s="445"/>
      <c r="H77" s="1412"/>
      <c r="I77" s="445"/>
      <c r="J77" s="446"/>
      <c r="K77" s="1411"/>
      <c r="L77" s="444"/>
      <c r="M77" s="446"/>
      <c r="N77" s="446"/>
      <c r="O77" s="446"/>
      <c r="P77" s="1411"/>
      <c r="Q77" s="446"/>
      <c r="R77" s="446">
        <v>5</v>
      </c>
      <c r="S77" s="63"/>
    </row>
    <row r="78" spans="1:19" s="11" customFormat="1" ht="18.95" customHeight="1">
      <c r="A78" s="1058">
        <v>71</v>
      </c>
      <c r="B78" s="443"/>
      <c r="C78" s="440"/>
      <c r="D78" s="440"/>
      <c r="E78" s="441"/>
      <c r="F78" s="444"/>
      <c r="G78" s="445"/>
      <c r="H78" s="1412"/>
      <c r="I78" s="445"/>
      <c r="J78" s="446"/>
      <c r="K78" s="1411"/>
      <c r="L78" s="444"/>
      <c r="M78" s="446"/>
      <c r="N78" s="446"/>
      <c r="O78" s="446"/>
      <c r="P78" s="1411"/>
      <c r="Q78" s="446"/>
      <c r="R78" s="436">
        <v>4</v>
      </c>
      <c r="S78" s="63"/>
    </row>
    <row r="79" spans="1:19" s="11" customFormat="1" ht="18.95" customHeight="1">
      <c r="A79" s="1058">
        <v>72</v>
      </c>
      <c r="B79" s="443"/>
      <c r="C79" s="440"/>
      <c r="D79" s="440"/>
      <c r="E79" s="441"/>
      <c r="F79" s="444"/>
      <c r="G79" s="445"/>
      <c r="H79" s="1412"/>
      <c r="I79" s="445"/>
      <c r="J79" s="446"/>
      <c r="K79" s="1411"/>
      <c r="L79" s="444"/>
      <c r="M79" s="446"/>
      <c r="N79" s="446"/>
      <c r="O79" s="446"/>
      <c r="P79" s="1411"/>
      <c r="Q79" s="446"/>
      <c r="R79" s="436">
        <v>3</v>
      </c>
      <c r="S79" s="63"/>
    </row>
    <row r="80" spans="1:19" s="11" customFormat="1" ht="18.95" customHeight="1">
      <c r="A80" s="1058">
        <v>73</v>
      </c>
      <c r="B80" s="443"/>
      <c r="C80" s="440"/>
      <c r="D80" s="440"/>
      <c r="E80" s="441"/>
      <c r="F80" s="444"/>
      <c r="G80" s="445"/>
      <c r="H80" s="1412"/>
      <c r="I80" s="445"/>
      <c r="J80" s="446"/>
      <c r="K80" s="1411"/>
      <c r="L80" s="444"/>
      <c r="M80" s="446"/>
      <c r="N80" s="446"/>
      <c r="O80" s="446"/>
      <c r="P80" s="1411"/>
      <c r="Q80" s="446"/>
      <c r="R80" s="436">
        <v>2</v>
      </c>
      <c r="S80" s="63"/>
    </row>
    <row r="81" spans="1:19" s="11" customFormat="1" ht="18.95" customHeight="1">
      <c r="A81" s="1058">
        <v>74</v>
      </c>
      <c r="B81" s="443"/>
      <c r="C81" s="440"/>
      <c r="D81" s="440"/>
      <c r="E81" s="441"/>
      <c r="F81" s="444"/>
      <c r="G81" s="445"/>
      <c r="H81" s="1412"/>
      <c r="I81" s="445"/>
      <c r="J81" s="446"/>
      <c r="K81" s="1411"/>
      <c r="L81" s="444"/>
      <c r="M81" s="446"/>
      <c r="N81" s="446"/>
      <c r="O81" s="446"/>
      <c r="P81" s="1411"/>
      <c r="Q81" s="446"/>
      <c r="R81" s="436"/>
      <c r="S81" s="63"/>
    </row>
    <row r="82" spans="1:19" s="11" customFormat="1" ht="18.95" customHeight="1">
      <c r="A82" s="1058">
        <v>75</v>
      </c>
      <c r="B82" s="443"/>
      <c r="C82" s="440"/>
      <c r="D82" s="440"/>
      <c r="E82" s="441"/>
      <c r="F82" s="444"/>
      <c r="G82" s="445"/>
      <c r="H82" s="1412"/>
      <c r="I82" s="445"/>
      <c r="J82" s="446"/>
      <c r="K82" s="1411"/>
      <c r="L82" s="444"/>
      <c r="M82" s="446"/>
      <c r="N82" s="446"/>
      <c r="O82" s="446"/>
      <c r="P82" s="1411"/>
      <c r="Q82" s="446"/>
      <c r="R82" s="436"/>
      <c r="S82" s="63"/>
    </row>
    <row r="83" spans="1:19" s="11" customFormat="1" ht="18.95" customHeight="1">
      <c r="A83" s="1058">
        <v>76</v>
      </c>
      <c r="B83" s="443"/>
      <c r="C83" s="440"/>
      <c r="D83" s="440"/>
      <c r="E83" s="441"/>
      <c r="F83" s="444"/>
      <c r="G83" s="445"/>
      <c r="H83" s="1412"/>
      <c r="I83" s="445"/>
      <c r="J83" s="446"/>
      <c r="K83" s="1411"/>
      <c r="L83" s="444"/>
      <c r="M83" s="446"/>
      <c r="N83" s="446"/>
      <c r="O83" s="446"/>
      <c r="P83" s="1411"/>
      <c r="Q83" s="446"/>
      <c r="R83" s="436"/>
      <c r="S83" s="63"/>
    </row>
    <row r="84" spans="1:19" s="11" customFormat="1" ht="18.95" customHeight="1">
      <c r="A84" s="1058">
        <v>77</v>
      </c>
      <c r="B84" s="443"/>
      <c r="C84" s="440"/>
      <c r="D84" s="440"/>
      <c r="E84" s="441"/>
      <c r="F84" s="444"/>
      <c r="G84" s="445"/>
      <c r="H84" s="1412"/>
      <c r="I84" s="445"/>
      <c r="J84" s="446"/>
      <c r="K84" s="1411"/>
      <c r="L84" s="444"/>
      <c r="M84" s="446"/>
      <c r="N84" s="446"/>
      <c r="O84" s="446"/>
      <c r="P84" s="1411"/>
      <c r="Q84" s="446"/>
      <c r="R84" s="447">
        <v>1</v>
      </c>
      <c r="S84" s="63"/>
    </row>
    <row r="85" spans="1:19" s="11" customFormat="1" ht="18.95" customHeight="1">
      <c r="A85" s="1058">
        <v>78</v>
      </c>
      <c r="B85" s="443"/>
      <c r="C85" s="440"/>
      <c r="D85" s="440"/>
      <c r="E85" s="441"/>
      <c r="F85" s="444"/>
      <c r="G85" s="445"/>
      <c r="H85" s="1412"/>
      <c r="I85" s="445"/>
      <c r="J85" s="446"/>
      <c r="K85" s="1411"/>
      <c r="L85" s="444"/>
      <c r="M85" s="446"/>
      <c r="N85" s="446"/>
      <c r="O85" s="446"/>
      <c r="P85" s="1411"/>
      <c r="Q85" s="446"/>
      <c r="R85" s="436">
        <v>8</v>
      </c>
      <c r="S85" s="63"/>
    </row>
    <row r="86" spans="1:19" s="11" customFormat="1" ht="18.95" customHeight="1">
      <c r="A86" s="1058">
        <v>79</v>
      </c>
      <c r="B86" s="443"/>
      <c r="C86" s="440"/>
      <c r="D86" s="440"/>
      <c r="E86" s="441"/>
      <c r="F86" s="444"/>
      <c r="G86" s="445"/>
      <c r="H86" s="1412"/>
      <c r="I86" s="445"/>
      <c r="J86" s="446"/>
      <c r="K86" s="1411"/>
      <c r="L86" s="444"/>
      <c r="M86" s="446"/>
      <c r="N86" s="446"/>
      <c r="O86" s="446"/>
      <c r="P86" s="1411"/>
      <c r="Q86" s="446"/>
      <c r="R86" s="446">
        <v>7</v>
      </c>
      <c r="S86" s="63"/>
    </row>
    <row r="87" spans="1:19" s="11" customFormat="1" ht="18.95" customHeight="1">
      <c r="A87" s="1058">
        <v>80</v>
      </c>
      <c r="B87" s="443"/>
      <c r="C87" s="440"/>
      <c r="D87" s="440"/>
      <c r="E87" s="441"/>
      <c r="F87" s="444"/>
      <c r="G87" s="445"/>
      <c r="H87" s="1412"/>
      <c r="I87" s="445"/>
      <c r="J87" s="446"/>
      <c r="K87" s="1411"/>
      <c r="L87" s="444"/>
      <c r="M87" s="446"/>
      <c r="N87" s="446"/>
      <c r="O87" s="446"/>
      <c r="P87" s="1411"/>
      <c r="Q87" s="446"/>
      <c r="R87" s="446">
        <v>6</v>
      </c>
      <c r="S87" s="63"/>
    </row>
    <row r="88" spans="1:19" s="11" customFormat="1" ht="18.95" customHeight="1">
      <c r="A88" s="1058">
        <v>81</v>
      </c>
      <c r="B88" s="443"/>
      <c r="C88" s="440"/>
      <c r="D88" s="440"/>
      <c r="E88" s="441"/>
      <c r="F88" s="444"/>
      <c r="G88" s="445"/>
      <c r="H88" s="1412"/>
      <c r="I88" s="445"/>
      <c r="J88" s="446"/>
      <c r="K88" s="1411"/>
      <c r="L88" s="444"/>
      <c r="M88" s="446"/>
      <c r="N88" s="446"/>
      <c r="O88" s="446"/>
      <c r="P88" s="1411"/>
      <c r="Q88" s="446"/>
      <c r="R88" s="446">
        <v>5</v>
      </c>
      <c r="S88" s="63"/>
    </row>
    <row r="89" spans="1:19" s="11" customFormat="1" ht="18.95" customHeight="1">
      <c r="A89" s="1058">
        <v>82</v>
      </c>
      <c r="B89" s="443"/>
      <c r="C89" s="440"/>
      <c r="D89" s="440"/>
      <c r="E89" s="441"/>
      <c r="F89" s="444"/>
      <c r="G89" s="445"/>
      <c r="H89" s="1412"/>
      <c r="I89" s="445"/>
      <c r="J89" s="446"/>
      <c r="K89" s="1411"/>
      <c r="L89" s="444"/>
      <c r="M89" s="446"/>
      <c r="N89" s="446"/>
      <c r="O89" s="446"/>
      <c r="P89" s="1411"/>
      <c r="Q89" s="446"/>
      <c r="R89" s="436">
        <v>4</v>
      </c>
      <c r="S89" s="63"/>
    </row>
    <row r="90" spans="1:19" s="11" customFormat="1" ht="18.95" customHeight="1">
      <c r="A90" s="1058">
        <v>83</v>
      </c>
      <c r="B90" s="443"/>
      <c r="C90" s="440"/>
      <c r="D90" s="440"/>
      <c r="E90" s="441"/>
      <c r="F90" s="444"/>
      <c r="G90" s="445"/>
      <c r="H90" s="1412"/>
      <c r="I90" s="445"/>
      <c r="J90" s="446"/>
      <c r="K90" s="1411"/>
      <c r="L90" s="444"/>
      <c r="M90" s="446"/>
      <c r="N90" s="446"/>
      <c r="O90" s="446"/>
      <c r="P90" s="1411"/>
      <c r="Q90" s="446"/>
      <c r="R90" s="436">
        <v>3</v>
      </c>
      <c r="S90" s="63"/>
    </row>
    <row r="91" spans="1:19" s="11" customFormat="1" ht="18.95" customHeight="1">
      <c r="A91" s="1058">
        <v>84</v>
      </c>
      <c r="B91" s="443"/>
      <c r="C91" s="440"/>
      <c r="D91" s="440"/>
      <c r="E91" s="441"/>
      <c r="F91" s="444"/>
      <c r="G91" s="445"/>
      <c r="H91" s="1412"/>
      <c r="I91" s="445"/>
      <c r="J91" s="446"/>
      <c r="K91" s="1411"/>
      <c r="L91" s="444"/>
      <c r="M91" s="446"/>
      <c r="N91" s="446"/>
      <c r="O91" s="446"/>
      <c r="P91" s="1411"/>
      <c r="Q91" s="446"/>
      <c r="R91" s="436">
        <v>2</v>
      </c>
      <c r="S91" s="63"/>
    </row>
    <row r="92" spans="1:19" s="11" customFormat="1" ht="18.95" customHeight="1">
      <c r="A92" s="1058">
        <v>85</v>
      </c>
      <c r="B92" s="443"/>
      <c r="C92" s="440"/>
      <c r="D92" s="440"/>
      <c r="E92" s="441"/>
      <c r="F92" s="444"/>
      <c r="G92" s="445"/>
      <c r="H92" s="1412"/>
      <c r="I92" s="445"/>
      <c r="J92" s="446"/>
      <c r="K92" s="1411"/>
      <c r="L92" s="444"/>
      <c r="M92" s="446"/>
      <c r="N92" s="446"/>
      <c r="O92" s="446"/>
      <c r="P92" s="1411"/>
      <c r="Q92" s="446"/>
      <c r="R92" s="436"/>
      <c r="S92" s="63"/>
    </row>
    <row r="93" spans="1:19" s="11" customFormat="1" ht="18.95" customHeight="1">
      <c r="A93" s="1058">
        <v>86</v>
      </c>
      <c r="B93" s="443"/>
      <c r="C93" s="440"/>
      <c r="D93" s="440"/>
      <c r="E93" s="441"/>
      <c r="F93" s="444"/>
      <c r="G93" s="445"/>
      <c r="H93" s="1412"/>
      <c r="I93" s="445"/>
      <c r="J93" s="446"/>
      <c r="K93" s="1411"/>
      <c r="L93" s="444"/>
      <c r="M93" s="446"/>
      <c r="N93" s="446"/>
      <c r="O93" s="446"/>
      <c r="P93" s="1411"/>
      <c r="Q93" s="446"/>
      <c r="R93" s="436"/>
      <c r="S93" s="63"/>
    </row>
    <row r="94" spans="1:19" s="11" customFormat="1" ht="18.95" customHeight="1">
      <c r="A94" s="1058">
        <v>87</v>
      </c>
      <c r="B94" s="443"/>
      <c r="C94" s="440"/>
      <c r="D94" s="440"/>
      <c r="E94" s="441"/>
      <c r="F94" s="444"/>
      <c r="G94" s="445"/>
      <c r="H94" s="1412"/>
      <c r="I94" s="445"/>
      <c r="J94" s="446"/>
      <c r="K94" s="1411"/>
      <c r="L94" s="444"/>
      <c r="M94" s="446"/>
      <c r="N94" s="446"/>
      <c r="O94" s="446"/>
      <c r="P94" s="1411"/>
      <c r="Q94" s="446"/>
      <c r="R94" s="436"/>
      <c r="S94" s="63"/>
    </row>
    <row r="95" spans="1:19" s="11" customFormat="1" ht="18.95" customHeight="1">
      <c r="A95" s="1058">
        <v>88</v>
      </c>
      <c r="B95" s="443"/>
      <c r="C95" s="440"/>
      <c r="D95" s="440"/>
      <c r="E95" s="441"/>
      <c r="F95" s="444"/>
      <c r="G95" s="445"/>
      <c r="H95" s="1412"/>
      <c r="I95" s="445"/>
      <c r="J95" s="446"/>
      <c r="K95" s="1411"/>
      <c r="L95" s="444"/>
      <c r="M95" s="446"/>
      <c r="N95" s="446"/>
      <c r="O95" s="446"/>
      <c r="P95" s="1411"/>
      <c r="Q95" s="446"/>
      <c r="R95" s="447">
        <v>1</v>
      </c>
      <c r="S95" s="63"/>
    </row>
    <row r="96" spans="1:19" s="11" customFormat="1" ht="18.95" customHeight="1">
      <c r="A96" s="1058">
        <v>89</v>
      </c>
      <c r="B96" s="443"/>
      <c r="C96" s="440"/>
      <c r="D96" s="440"/>
      <c r="E96" s="441"/>
      <c r="F96" s="444"/>
      <c r="G96" s="445"/>
      <c r="H96" s="1412"/>
      <c r="I96" s="445"/>
      <c r="J96" s="446"/>
      <c r="K96" s="1411"/>
      <c r="L96" s="444"/>
      <c r="M96" s="446"/>
      <c r="N96" s="446"/>
      <c r="O96" s="446"/>
      <c r="P96" s="1411"/>
      <c r="Q96" s="446"/>
      <c r="R96" s="436">
        <v>8</v>
      </c>
      <c r="S96" s="63"/>
    </row>
    <row r="97" spans="1:19" s="11" customFormat="1" ht="18.95" customHeight="1">
      <c r="A97" s="1058">
        <v>90</v>
      </c>
      <c r="B97" s="443"/>
      <c r="C97" s="440"/>
      <c r="D97" s="440"/>
      <c r="E97" s="441"/>
      <c r="F97" s="444"/>
      <c r="G97" s="445"/>
      <c r="H97" s="1412"/>
      <c r="I97" s="445"/>
      <c r="J97" s="446"/>
      <c r="K97" s="1411"/>
      <c r="L97" s="444"/>
      <c r="M97" s="446"/>
      <c r="N97" s="446"/>
      <c r="O97" s="446"/>
      <c r="P97" s="1411"/>
      <c r="Q97" s="446"/>
      <c r="R97" s="446">
        <v>7</v>
      </c>
      <c r="S97" s="63"/>
    </row>
    <row r="98" spans="1:19" s="11" customFormat="1" ht="18.95" customHeight="1">
      <c r="A98" s="1058">
        <v>91</v>
      </c>
      <c r="B98" s="443"/>
      <c r="C98" s="440"/>
      <c r="D98" s="440"/>
      <c r="E98" s="441"/>
      <c r="F98" s="444"/>
      <c r="G98" s="445"/>
      <c r="H98" s="1412"/>
      <c r="I98" s="445"/>
      <c r="J98" s="446"/>
      <c r="K98" s="1411"/>
      <c r="L98" s="444"/>
      <c r="M98" s="446"/>
      <c r="N98" s="446"/>
      <c r="O98" s="446"/>
      <c r="P98" s="1411"/>
      <c r="Q98" s="446"/>
      <c r="R98" s="446">
        <v>6</v>
      </c>
      <c r="S98" s="63"/>
    </row>
    <row r="99" spans="1:19" s="11" customFormat="1" ht="18.95" customHeight="1">
      <c r="A99" s="1058">
        <v>92</v>
      </c>
      <c r="B99" s="443"/>
      <c r="C99" s="440"/>
      <c r="D99" s="440"/>
      <c r="E99" s="441"/>
      <c r="F99" s="444"/>
      <c r="G99" s="445"/>
      <c r="H99" s="1412"/>
      <c r="I99" s="445"/>
      <c r="J99" s="446"/>
      <c r="K99" s="1411"/>
      <c r="L99" s="444"/>
      <c r="M99" s="446"/>
      <c r="N99" s="446"/>
      <c r="O99" s="446"/>
      <c r="P99" s="1411"/>
      <c r="Q99" s="446"/>
      <c r="R99" s="446">
        <v>5</v>
      </c>
      <c r="S99" s="63"/>
    </row>
    <row r="100" spans="1:19" s="11" customFormat="1" ht="18.95" customHeight="1">
      <c r="A100" s="1058">
        <v>93</v>
      </c>
      <c r="B100" s="443"/>
      <c r="C100" s="440"/>
      <c r="D100" s="440"/>
      <c r="E100" s="441"/>
      <c r="F100" s="444"/>
      <c r="G100" s="445"/>
      <c r="H100" s="1412"/>
      <c r="I100" s="445"/>
      <c r="J100" s="446"/>
      <c r="K100" s="1411"/>
      <c r="L100" s="444"/>
      <c r="M100" s="446"/>
      <c r="N100" s="446"/>
      <c r="O100" s="446"/>
      <c r="P100" s="1411"/>
      <c r="Q100" s="446"/>
      <c r="R100" s="436">
        <v>4</v>
      </c>
      <c r="S100" s="63"/>
    </row>
    <row r="101" spans="1:19" s="11" customFormat="1" ht="18.95" customHeight="1">
      <c r="A101" s="1058">
        <v>94</v>
      </c>
      <c r="B101" s="443"/>
      <c r="C101" s="440"/>
      <c r="D101" s="440"/>
      <c r="E101" s="441"/>
      <c r="F101" s="444"/>
      <c r="G101" s="445"/>
      <c r="H101" s="1412"/>
      <c r="I101" s="445"/>
      <c r="J101" s="446"/>
      <c r="K101" s="1411"/>
      <c r="L101" s="444"/>
      <c r="M101" s="446"/>
      <c r="N101" s="446"/>
      <c r="O101" s="446"/>
      <c r="P101" s="1411"/>
      <c r="Q101" s="446"/>
      <c r="R101" s="436">
        <v>3</v>
      </c>
      <c r="S101" s="63"/>
    </row>
    <row r="102" spans="1:19" s="11" customFormat="1" ht="18.95" customHeight="1">
      <c r="A102" s="1058">
        <v>95</v>
      </c>
      <c r="B102" s="443"/>
      <c r="C102" s="440"/>
      <c r="D102" s="440"/>
      <c r="E102" s="441"/>
      <c r="F102" s="444"/>
      <c r="G102" s="445"/>
      <c r="H102" s="1412"/>
      <c r="I102" s="445"/>
      <c r="J102" s="446"/>
      <c r="K102" s="1411"/>
      <c r="L102" s="444"/>
      <c r="M102" s="446"/>
      <c r="N102" s="446"/>
      <c r="O102" s="446"/>
      <c r="P102" s="1411"/>
      <c r="Q102" s="446"/>
      <c r="R102" s="436">
        <v>2</v>
      </c>
      <c r="S102" s="63"/>
    </row>
    <row r="103" spans="1:19" s="11" customFormat="1" ht="18.95" customHeight="1">
      <c r="A103" s="1058">
        <v>96</v>
      </c>
      <c r="B103" s="443"/>
      <c r="C103" s="440"/>
      <c r="D103" s="440"/>
      <c r="E103" s="441"/>
      <c r="F103" s="444"/>
      <c r="G103" s="445"/>
      <c r="H103" s="1412"/>
      <c r="I103" s="445"/>
      <c r="J103" s="446"/>
      <c r="K103" s="1411"/>
      <c r="L103" s="444"/>
      <c r="M103" s="446"/>
      <c r="N103" s="446"/>
      <c r="O103" s="446"/>
      <c r="P103" s="1411"/>
      <c r="Q103" s="446"/>
      <c r="R103" s="436"/>
      <c r="S103" s="63"/>
    </row>
    <row r="104" spans="1:19" s="11" customFormat="1" ht="18.95" customHeight="1">
      <c r="A104" s="1058">
        <v>97</v>
      </c>
      <c r="B104" s="443"/>
      <c r="C104" s="440"/>
      <c r="D104" s="440"/>
      <c r="E104" s="441"/>
      <c r="F104" s="444"/>
      <c r="G104" s="445"/>
      <c r="H104" s="1412"/>
      <c r="I104" s="445"/>
      <c r="J104" s="446"/>
      <c r="K104" s="1411"/>
      <c r="L104" s="444"/>
      <c r="M104" s="446"/>
      <c r="N104" s="446"/>
      <c r="O104" s="446"/>
      <c r="P104" s="1411"/>
      <c r="Q104" s="446"/>
      <c r="R104" s="436"/>
      <c r="S104" s="63"/>
    </row>
    <row r="105" spans="1:19" s="11" customFormat="1" ht="18.95" customHeight="1">
      <c r="A105" s="1058">
        <v>98</v>
      </c>
      <c r="B105" s="443"/>
      <c r="C105" s="440"/>
      <c r="D105" s="440"/>
      <c r="E105" s="441"/>
      <c r="F105" s="444"/>
      <c r="G105" s="445"/>
      <c r="H105" s="1412"/>
      <c r="I105" s="445"/>
      <c r="J105" s="446"/>
      <c r="K105" s="1411"/>
      <c r="L105" s="444"/>
      <c r="M105" s="446"/>
      <c r="N105" s="446"/>
      <c r="O105" s="446"/>
      <c r="P105" s="1411"/>
      <c r="Q105" s="446"/>
      <c r="R105" s="436"/>
      <c r="S105" s="63"/>
    </row>
    <row r="106" spans="1:19" s="11" customFormat="1" ht="18.95" customHeight="1">
      <c r="A106" s="1058">
        <v>99</v>
      </c>
      <c r="B106" s="443"/>
      <c r="C106" s="440"/>
      <c r="D106" s="440"/>
      <c r="E106" s="441"/>
      <c r="F106" s="444"/>
      <c r="G106" s="445"/>
      <c r="H106" s="1412"/>
      <c r="I106" s="445"/>
      <c r="J106" s="446"/>
      <c r="K106" s="1411"/>
      <c r="L106" s="444"/>
      <c r="M106" s="446"/>
      <c r="N106" s="446"/>
      <c r="O106" s="446"/>
      <c r="P106" s="1411"/>
      <c r="Q106" s="446"/>
      <c r="R106" s="447">
        <v>1</v>
      </c>
      <c r="S106" s="63"/>
    </row>
    <row r="107" spans="1:19" s="11" customFormat="1" ht="18.95" customHeight="1">
      <c r="A107" s="1058">
        <v>100</v>
      </c>
      <c r="B107" s="443"/>
      <c r="C107" s="440"/>
      <c r="D107" s="440"/>
      <c r="E107" s="441"/>
      <c r="F107" s="444"/>
      <c r="G107" s="445"/>
      <c r="H107" s="1412"/>
      <c r="I107" s="445"/>
      <c r="J107" s="446"/>
      <c r="K107" s="1411"/>
      <c r="L107" s="444"/>
      <c r="M107" s="446"/>
      <c r="N107" s="446"/>
      <c r="O107" s="446"/>
      <c r="P107" s="1411"/>
      <c r="Q107" s="446"/>
      <c r="R107" s="436">
        <v>8</v>
      </c>
      <c r="S107" s="63"/>
    </row>
    <row r="108" spans="1:19" s="11" customFormat="1" ht="18.95" customHeight="1">
      <c r="A108" s="1058">
        <v>101</v>
      </c>
      <c r="B108" s="443"/>
      <c r="C108" s="440"/>
      <c r="D108" s="440"/>
      <c r="E108" s="441"/>
      <c r="F108" s="444"/>
      <c r="G108" s="445"/>
      <c r="H108" s="1412"/>
      <c r="I108" s="445"/>
      <c r="J108" s="446"/>
      <c r="K108" s="1411"/>
      <c r="L108" s="444"/>
      <c r="M108" s="446"/>
      <c r="N108" s="446"/>
      <c r="O108" s="446"/>
      <c r="P108" s="1411"/>
      <c r="Q108" s="446"/>
      <c r="R108" s="446">
        <v>7</v>
      </c>
      <c r="S108" s="63"/>
    </row>
    <row r="109" spans="1:19" s="11" customFormat="1" ht="18.95" customHeight="1">
      <c r="A109" s="1058">
        <v>102</v>
      </c>
      <c r="B109" s="443"/>
      <c r="C109" s="440"/>
      <c r="D109" s="440"/>
      <c r="E109" s="441"/>
      <c r="F109" s="444"/>
      <c r="G109" s="445"/>
      <c r="H109" s="1412"/>
      <c r="I109" s="445"/>
      <c r="J109" s="446"/>
      <c r="K109" s="1411"/>
      <c r="L109" s="444"/>
      <c r="M109" s="446"/>
      <c r="N109" s="446"/>
      <c r="O109" s="446"/>
      <c r="P109" s="1411"/>
      <c r="Q109" s="446"/>
      <c r="R109" s="446">
        <v>6</v>
      </c>
      <c r="S109" s="63"/>
    </row>
    <row r="110" spans="1:19" s="11" customFormat="1" ht="18.95" customHeight="1">
      <c r="A110" s="1058">
        <v>103</v>
      </c>
      <c r="B110" s="443"/>
      <c r="C110" s="440"/>
      <c r="D110" s="440"/>
      <c r="E110" s="441"/>
      <c r="F110" s="444"/>
      <c r="G110" s="445"/>
      <c r="H110" s="1412"/>
      <c r="I110" s="445"/>
      <c r="J110" s="446"/>
      <c r="K110" s="1411"/>
      <c r="L110" s="444"/>
      <c r="M110" s="446"/>
      <c r="N110" s="446"/>
      <c r="O110" s="446"/>
      <c r="P110" s="1411"/>
      <c r="Q110" s="446"/>
      <c r="R110" s="446">
        <v>5</v>
      </c>
      <c r="S110" s="63"/>
    </row>
    <row r="111" spans="1:19" s="11" customFormat="1" ht="18.95" customHeight="1">
      <c r="A111" s="1058">
        <v>104</v>
      </c>
      <c r="B111" s="443"/>
      <c r="C111" s="440"/>
      <c r="D111" s="440"/>
      <c r="E111" s="441"/>
      <c r="F111" s="444"/>
      <c r="G111" s="445"/>
      <c r="H111" s="1412"/>
      <c r="I111" s="445"/>
      <c r="J111" s="446"/>
      <c r="K111" s="1411"/>
      <c r="L111" s="444"/>
      <c r="M111" s="446"/>
      <c r="N111" s="446"/>
      <c r="O111" s="446"/>
      <c r="P111" s="1411"/>
      <c r="Q111" s="446"/>
      <c r="R111" s="436">
        <v>4</v>
      </c>
      <c r="S111" s="63"/>
    </row>
    <row r="112" spans="1:19" s="11" customFormat="1" ht="18.95" customHeight="1">
      <c r="A112" s="1058">
        <v>105</v>
      </c>
      <c r="B112" s="443"/>
      <c r="C112" s="440"/>
      <c r="D112" s="440"/>
      <c r="E112" s="441"/>
      <c r="F112" s="444"/>
      <c r="G112" s="445"/>
      <c r="H112" s="1412"/>
      <c r="I112" s="445"/>
      <c r="J112" s="446"/>
      <c r="K112" s="1411"/>
      <c r="L112" s="444"/>
      <c r="M112" s="446"/>
      <c r="N112" s="446"/>
      <c r="O112" s="446"/>
      <c r="P112" s="1411"/>
      <c r="Q112" s="446"/>
      <c r="R112" s="436">
        <v>3</v>
      </c>
      <c r="S112" s="63"/>
    </row>
    <row r="113" spans="1:19" s="11" customFormat="1" ht="18.95" customHeight="1">
      <c r="A113" s="1058">
        <v>106</v>
      </c>
      <c r="B113" s="443"/>
      <c r="C113" s="440"/>
      <c r="D113" s="440"/>
      <c r="E113" s="441"/>
      <c r="F113" s="444"/>
      <c r="G113" s="445"/>
      <c r="H113" s="1412"/>
      <c r="I113" s="445"/>
      <c r="J113" s="446"/>
      <c r="K113" s="1411"/>
      <c r="L113" s="444"/>
      <c r="M113" s="446"/>
      <c r="N113" s="446"/>
      <c r="O113" s="446"/>
      <c r="P113" s="1411"/>
      <c r="Q113" s="446"/>
      <c r="R113" s="436">
        <v>2</v>
      </c>
      <c r="S113" s="63"/>
    </row>
    <row r="114" spans="1:19" s="11" customFormat="1" ht="18.95" customHeight="1">
      <c r="A114" s="1058">
        <v>107</v>
      </c>
      <c r="B114" s="443"/>
      <c r="C114" s="440"/>
      <c r="D114" s="440"/>
      <c r="E114" s="441"/>
      <c r="F114" s="444"/>
      <c r="G114" s="445"/>
      <c r="H114" s="1412"/>
      <c r="I114" s="445"/>
      <c r="J114" s="446"/>
      <c r="K114" s="1411"/>
      <c r="L114" s="444"/>
      <c r="M114" s="446"/>
      <c r="N114" s="446"/>
      <c r="O114" s="446"/>
      <c r="P114" s="1411"/>
      <c r="Q114" s="446"/>
      <c r="R114" s="436"/>
      <c r="S114" s="63"/>
    </row>
    <row r="115" spans="1:19" s="11" customFormat="1" ht="18.95" customHeight="1">
      <c r="A115" s="1058">
        <v>108</v>
      </c>
      <c r="B115" s="443"/>
      <c r="C115" s="440"/>
      <c r="D115" s="440"/>
      <c r="E115" s="441"/>
      <c r="F115" s="444"/>
      <c r="G115" s="445"/>
      <c r="H115" s="1412"/>
      <c r="I115" s="445"/>
      <c r="J115" s="446"/>
      <c r="K115" s="1411"/>
      <c r="L115" s="444"/>
      <c r="M115" s="446"/>
      <c r="N115" s="446"/>
      <c r="O115" s="446"/>
      <c r="P115" s="1411"/>
      <c r="Q115" s="446"/>
      <c r="R115" s="436"/>
      <c r="S115" s="63"/>
    </row>
    <row r="116" spans="1:19" s="11" customFormat="1" ht="18.95" customHeight="1">
      <c r="A116" s="1058">
        <v>109</v>
      </c>
      <c r="B116" s="443"/>
      <c r="C116" s="440"/>
      <c r="D116" s="440"/>
      <c r="E116" s="441"/>
      <c r="F116" s="444"/>
      <c r="G116" s="445"/>
      <c r="H116" s="1412"/>
      <c r="I116" s="445"/>
      <c r="J116" s="446"/>
      <c r="K116" s="1411"/>
      <c r="L116" s="444"/>
      <c r="M116" s="446"/>
      <c r="N116" s="446"/>
      <c r="O116" s="446"/>
      <c r="P116" s="1411"/>
      <c r="Q116" s="446"/>
      <c r="R116" s="436"/>
      <c r="S116" s="63"/>
    </row>
    <row r="117" spans="1:19" s="11" customFormat="1" ht="18.95" customHeight="1">
      <c r="A117" s="1058">
        <v>110</v>
      </c>
      <c r="B117" s="443"/>
      <c r="C117" s="440"/>
      <c r="D117" s="440"/>
      <c r="E117" s="441"/>
      <c r="F117" s="444"/>
      <c r="G117" s="445"/>
      <c r="H117" s="1412"/>
      <c r="I117" s="445"/>
      <c r="J117" s="446"/>
      <c r="K117" s="1411"/>
      <c r="L117" s="444"/>
      <c r="M117" s="446"/>
      <c r="N117" s="446"/>
      <c r="O117" s="446"/>
      <c r="P117" s="1411"/>
      <c r="Q117" s="446"/>
      <c r="R117" s="447">
        <v>1</v>
      </c>
      <c r="S117" s="63"/>
    </row>
    <row r="118" spans="1:19" s="11" customFormat="1" ht="18.95" customHeight="1">
      <c r="A118" s="1058">
        <v>111</v>
      </c>
      <c r="B118" s="443"/>
      <c r="C118" s="440"/>
      <c r="D118" s="440"/>
      <c r="E118" s="441"/>
      <c r="F118" s="444"/>
      <c r="G118" s="445"/>
      <c r="H118" s="1412"/>
      <c r="I118" s="445"/>
      <c r="J118" s="446"/>
      <c r="K118" s="1411"/>
      <c r="L118" s="444"/>
      <c r="M118" s="446"/>
      <c r="N118" s="446"/>
      <c r="O118" s="446"/>
      <c r="P118" s="1411"/>
      <c r="Q118" s="446"/>
      <c r="R118" s="436">
        <v>8</v>
      </c>
      <c r="S118" s="63"/>
    </row>
    <row r="119" spans="1:19" s="11" customFormat="1" ht="18.95" customHeight="1">
      <c r="A119" s="1058">
        <v>112</v>
      </c>
      <c r="B119" s="443"/>
      <c r="C119" s="440"/>
      <c r="D119" s="440"/>
      <c r="E119" s="441"/>
      <c r="F119" s="444"/>
      <c r="G119" s="445"/>
      <c r="H119" s="1412"/>
      <c r="I119" s="445"/>
      <c r="J119" s="446"/>
      <c r="K119" s="1411"/>
      <c r="L119" s="444"/>
      <c r="M119" s="446"/>
      <c r="N119" s="446"/>
      <c r="O119" s="446"/>
      <c r="P119" s="1411"/>
      <c r="Q119" s="446"/>
      <c r="R119" s="446">
        <v>7</v>
      </c>
      <c r="S119" s="63"/>
    </row>
    <row r="120" spans="1:19" s="11" customFormat="1" ht="18.95" customHeight="1">
      <c r="A120" s="1058">
        <v>113</v>
      </c>
      <c r="B120" s="443"/>
      <c r="C120" s="440"/>
      <c r="D120" s="440"/>
      <c r="E120" s="441"/>
      <c r="F120" s="444"/>
      <c r="G120" s="445"/>
      <c r="H120" s="1412"/>
      <c r="I120" s="445"/>
      <c r="J120" s="446"/>
      <c r="K120" s="1411"/>
      <c r="L120" s="444"/>
      <c r="M120" s="446"/>
      <c r="N120" s="446"/>
      <c r="O120" s="446"/>
      <c r="P120" s="1411"/>
      <c r="Q120" s="446"/>
      <c r="R120" s="446">
        <v>6</v>
      </c>
      <c r="S120" s="63"/>
    </row>
    <row r="121" spans="1:19" s="11" customFormat="1" ht="18.95" customHeight="1">
      <c r="A121" s="1058">
        <v>114</v>
      </c>
      <c r="B121" s="443"/>
      <c r="C121" s="440"/>
      <c r="D121" s="440"/>
      <c r="E121" s="441"/>
      <c r="F121" s="444"/>
      <c r="G121" s="445"/>
      <c r="H121" s="1412"/>
      <c r="I121" s="445"/>
      <c r="J121" s="446"/>
      <c r="K121" s="1411"/>
      <c r="L121" s="444"/>
      <c r="M121" s="446"/>
      <c r="N121" s="446"/>
      <c r="O121" s="446"/>
      <c r="P121" s="1411"/>
      <c r="Q121" s="446"/>
      <c r="R121" s="446">
        <v>5</v>
      </c>
      <c r="S121" s="63"/>
    </row>
    <row r="122" spans="1:19" s="11" customFormat="1" ht="18.95" customHeight="1">
      <c r="A122" s="1058">
        <v>115</v>
      </c>
      <c r="B122" s="443"/>
      <c r="C122" s="440"/>
      <c r="D122" s="440"/>
      <c r="E122" s="441"/>
      <c r="F122" s="444"/>
      <c r="G122" s="445"/>
      <c r="H122" s="1412"/>
      <c r="I122" s="445"/>
      <c r="J122" s="446"/>
      <c r="K122" s="1411"/>
      <c r="L122" s="444"/>
      <c r="M122" s="446"/>
      <c r="N122" s="446"/>
      <c r="O122" s="446"/>
      <c r="P122" s="1411"/>
      <c r="Q122" s="446"/>
      <c r="R122" s="436">
        <v>4</v>
      </c>
      <c r="S122" s="63"/>
    </row>
    <row r="123" spans="1:19" s="11" customFormat="1" ht="18.95" customHeight="1">
      <c r="A123" s="1058">
        <v>116</v>
      </c>
      <c r="B123" s="443"/>
      <c r="C123" s="440"/>
      <c r="D123" s="440"/>
      <c r="E123" s="441"/>
      <c r="F123" s="444"/>
      <c r="G123" s="445"/>
      <c r="H123" s="1412"/>
      <c r="I123" s="445"/>
      <c r="J123" s="446"/>
      <c r="K123" s="1411"/>
      <c r="L123" s="444"/>
      <c r="M123" s="446"/>
      <c r="N123" s="446"/>
      <c r="O123" s="446"/>
      <c r="P123" s="1411"/>
      <c r="Q123" s="446"/>
      <c r="R123" s="436">
        <v>3</v>
      </c>
      <c r="S123" s="63"/>
    </row>
    <row r="124" spans="1:19" s="11" customFormat="1" ht="18.95" customHeight="1">
      <c r="A124" s="1058">
        <v>117</v>
      </c>
      <c r="B124" s="443"/>
      <c r="C124" s="440"/>
      <c r="D124" s="440"/>
      <c r="E124" s="441"/>
      <c r="F124" s="444"/>
      <c r="G124" s="445"/>
      <c r="H124" s="1412"/>
      <c r="I124" s="445"/>
      <c r="J124" s="446"/>
      <c r="K124" s="1411"/>
      <c r="L124" s="444"/>
      <c r="M124" s="446"/>
      <c r="N124" s="446"/>
      <c r="O124" s="446"/>
      <c r="P124" s="1411"/>
      <c r="Q124" s="446"/>
      <c r="R124" s="436">
        <v>2</v>
      </c>
      <c r="S124" s="63"/>
    </row>
    <row r="125" spans="1:19" s="11" customFormat="1" ht="18.95" customHeight="1">
      <c r="A125" s="1058">
        <v>118</v>
      </c>
      <c r="B125" s="443"/>
      <c r="C125" s="440"/>
      <c r="D125" s="440"/>
      <c r="E125" s="441"/>
      <c r="F125" s="444"/>
      <c r="G125" s="445"/>
      <c r="H125" s="1412"/>
      <c r="I125" s="445"/>
      <c r="J125" s="446"/>
      <c r="K125" s="1411"/>
      <c r="L125" s="444"/>
      <c r="M125" s="446"/>
      <c r="N125" s="446"/>
      <c r="O125" s="446"/>
      <c r="P125" s="1411"/>
      <c r="Q125" s="446"/>
      <c r="R125" s="436"/>
      <c r="S125" s="63"/>
    </row>
    <row r="126" spans="1:19" s="11" customFormat="1" ht="18.95" customHeight="1">
      <c r="A126" s="1058">
        <v>119</v>
      </c>
      <c r="B126" s="443"/>
      <c r="C126" s="440"/>
      <c r="D126" s="440"/>
      <c r="E126" s="441"/>
      <c r="F126" s="444"/>
      <c r="G126" s="445"/>
      <c r="H126" s="1412"/>
      <c r="I126" s="445"/>
      <c r="J126" s="446"/>
      <c r="K126" s="1411"/>
      <c r="L126" s="444"/>
      <c r="M126" s="446"/>
      <c r="N126" s="446"/>
      <c r="O126" s="446"/>
      <c r="P126" s="1411"/>
      <c r="Q126" s="446"/>
      <c r="R126" s="436"/>
      <c r="S126" s="63"/>
    </row>
    <row r="127" spans="1:19" s="11" customFormat="1" ht="18.95" customHeight="1">
      <c r="A127" s="1058">
        <v>120</v>
      </c>
      <c r="B127" s="443"/>
      <c r="C127" s="440"/>
      <c r="D127" s="440"/>
      <c r="E127" s="441"/>
      <c r="F127" s="444"/>
      <c r="G127" s="445"/>
      <c r="H127" s="1412"/>
      <c r="I127" s="445"/>
      <c r="J127" s="446"/>
      <c r="K127" s="1411"/>
      <c r="L127" s="444"/>
      <c r="M127" s="446"/>
      <c r="N127" s="446"/>
      <c r="O127" s="446"/>
      <c r="P127" s="1411"/>
      <c r="Q127" s="446"/>
      <c r="R127" s="436"/>
      <c r="S127" s="63"/>
    </row>
    <row r="128" spans="1:19" s="11" customFormat="1" ht="18.95" customHeight="1">
      <c r="A128" s="1058">
        <v>121</v>
      </c>
      <c r="B128" s="443"/>
      <c r="C128" s="440"/>
      <c r="D128" s="440"/>
      <c r="E128" s="441"/>
      <c r="F128" s="444"/>
      <c r="G128" s="445"/>
      <c r="H128" s="1412"/>
      <c r="I128" s="445"/>
      <c r="J128" s="446"/>
      <c r="K128" s="1411"/>
      <c r="L128" s="444"/>
      <c r="M128" s="446"/>
      <c r="N128" s="446"/>
      <c r="O128" s="446"/>
      <c r="P128" s="1411"/>
      <c r="Q128" s="446"/>
      <c r="R128" s="447">
        <v>1</v>
      </c>
      <c r="S128" s="63"/>
    </row>
    <row r="129" spans="1:19" s="11" customFormat="1" ht="18.95" customHeight="1">
      <c r="A129" s="1058">
        <v>122</v>
      </c>
      <c r="B129" s="443"/>
      <c r="C129" s="440"/>
      <c r="D129" s="440"/>
      <c r="E129" s="441"/>
      <c r="F129" s="444"/>
      <c r="G129" s="445"/>
      <c r="H129" s="1412"/>
      <c r="I129" s="445"/>
      <c r="J129" s="446"/>
      <c r="K129" s="1411"/>
      <c r="L129" s="444"/>
      <c r="M129" s="446"/>
      <c r="N129" s="446"/>
      <c r="O129" s="446"/>
      <c r="P129" s="1411"/>
      <c r="Q129" s="446"/>
      <c r="R129" s="436">
        <v>8</v>
      </c>
      <c r="S129" s="63"/>
    </row>
    <row r="130" spans="1:19" s="11" customFormat="1" ht="18.95" customHeight="1">
      <c r="A130" s="1058">
        <v>123</v>
      </c>
      <c r="B130" s="443"/>
      <c r="C130" s="440"/>
      <c r="D130" s="440"/>
      <c r="E130" s="441"/>
      <c r="F130" s="444"/>
      <c r="G130" s="445"/>
      <c r="H130" s="1412"/>
      <c r="I130" s="445"/>
      <c r="J130" s="446"/>
      <c r="K130" s="1411"/>
      <c r="L130" s="444"/>
      <c r="M130" s="446"/>
      <c r="N130" s="446"/>
      <c r="O130" s="446"/>
      <c r="P130" s="1411"/>
      <c r="Q130" s="446"/>
      <c r="R130" s="446">
        <v>7</v>
      </c>
      <c r="S130" s="63"/>
    </row>
    <row r="131" spans="1:19" s="11" customFormat="1" ht="18.95" customHeight="1">
      <c r="A131" s="1058">
        <v>124</v>
      </c>
      <c r="B131" s="443"/>
      <c r="C131" s="440"/>
      <c r="D131" s="440"/>
      <c r="E131" s="441"/>
      <c r="F131" s="444"/>
      <c r="G131" s="445"/>
      <c r="H131" s="1412"/>
      <c r="I131" s="445"/>
      <c r="J131" s="446"/>
      <c r="K131" s="1411"/>
      <c r="L131" s="444"/>
      <c r="M131" s="446"/>
      <c r="N131" s="446"/>
      <c r="O131" s="446"/>
      <c r="P131" s="1411"/>
      <c r="Q131" s="446"/>
      <c r="R131" s="446">
        <v>6</v>
      </c>
      <c r="S131" s="63"/>
    </row>
    <row r="132" spans="1:19" s="11" customFormat="1" ht="18.95" customHeight="1">
      <c r="A132" s="1058">
        <v>125</v>
      </c>
      <c r="B132" s="443"/>
      <c r="C132" s="440"/>
      <c r="D132" s="440"/>
      <c r="E132" s="441"/>
      <c r="F132" s="444"/>
      <c r="G132" s="445"/>
      <c r="H132" s="1412"/>
      <c r="I132" s="445"/>
      <c r="J132" s="446"/>
      <c r="K132" s="1411"/>
      <c r="L132" s="444"/>
      <c r="M132" s="446"/>
      <c r="N132" s="446"/>
      <c r="O132" s="446"/>
      <c r="P132" s="1411"/>
      <c r="Q132" s="446"/>
      <c r="R132" s="446">
        <v>5</v>
      </c>
      <c r="S132" s="63"/>
    </row>
    <row r="133" spans="1:19" s="11" customFormat="1" ht="18.95" customHeight="1">
      <c r="A133" s="1058">
        <v>126</v>
      </c>
      <c r="B133" s="443"/>
      <c r="C133" s="440"/>
      <c r="D133" s="440"/>
      <c r="E133" s="441"/>
      <c r="F133" s="444"/>
      <c r="G133" s="445"/>
      <c r="H133" s="1412"/>
      <c r="I133" s="445"/>
      <c r="J133" s="446"/>
      <c r="K133" s="1411"/>
      <c r="L133" s="444"/>
      <c r="M133" s="446"/>
      <c r="N133" s="446"/>
      <c r="O133" s="446"/>
      <c r="P133" s="1411"/>
      <c r="Q133" s="446"/>
      <c r="R133" s="436">
        <v>4</v>
      </c>
      <c r="S133" s="63"/>
    </row>
    <row r="134" spans="1:19" s="11" customFormat="1" ht="18.95" customHeight="1">
      <c r="A134" s="1058">
        <v>127</v>
      </c>
      <c r="B134" s="443"/>
      <c r="C134" s="440"/>
      <c r="D134" s="440"/>
      <c r="E134" s="441"/>
      <c r="F134" s="444"/>
      <c r="G134" s="445"/>
      <c r="H134" s="1412"/>
      <c r="I134" s="445"/>
      <c r="J134" s="446"/>
      <c r="K134" s="1411"/>
      <c r="L134" s="444"/>
      <c r="M134" s="446"/>
      <c r="N134" s="446"/>
      <c r="O134" s="446"/>
      <c r="P134" s="1411"/>
      <c r="Q134" s="446"/>
      <c r="R134" s="436">
        <v>3</v>
      </c>
      <c r="S134" s="63"/>
    </row>
    <row r="135" spans="1:19" s="11" customFormat="1" ht="18.95" customHeight="1">
      <c r="A135" s="423">
        <v>128</v>
      </c>
      <c r="B135" s="443"/>
      <c r="C135" s="440"/>
      <c r="D135" s="440"/>
      <c r="E135" s="441"/>
      <c r="F135" s="444"/>
      <c r="G135" s="445"/>
      <c r="H135" s="1412"/>
      <c r="I135" s="445"/>
      <c r="J135" s="446"/>
      <c r="K135" s="1411"/>
      <c r="L135" s="444"/>
      <c r="M135" s="446"/>
      <c r="N135" s="446"/>
      <c r="O135" s="446"/>
      <c r="P135" s="1411"/>
      <c r="Q135" s="446"/>
      <c r="R135" s="436">
        <v>2</v>
      </c>
      <c r="S135" s="63"/>
    </row>
    <row r="136" spans="1:19">
      <c r="B136" s="451"/>
      <c r="C136" s="415"/>
      <c r="D136" s="414"/>
      <c r="E136" s="414"/>
      <c r="F136" s="416"/>
      <c r="G136" s="414"/>
      <c r="H136" s="414"/>
      <c r="I136" s="414"/>
      <c r="J136" s="414"/>
      <c r="K136" s="1093"/>
      <c r="L136" s="414"/>
      <c r="M136" s="414"/>
      <c r="N136" s="417"/>
      <c r="O136" s="414"/>
      <c r="P136" s="414"/>
      <c r="Q136" s="418"/>
      <c r="R136" s="418"/>
    </row>
    <row r="137" spans="1:19">
      <c r="B137" s="451"/>
      <c r="C137" s="414"/>
      <c r="D137" s="414"/>
      <c r="E137" s="414"/>
      <c r="F137" s="416"/>
      <c r="G137" s="414"/>
      <c r="H137" s="414"/>
      <c r="I137" s="414"/>
      <c r="J137" s="414"/>
      <c r="K137" s="1093"/>
      <c r="L137" s="414"/>
      <c r="M137" s="414"/>
      <c r="N137" s="417"/>
      <c r="O137" s="414"/>
      <c r="P137" s="414"/>
      <c r="Q137" s="419"/>
      <c r="R137" s="419"/>
    </row>
    <row r="138" spans="1:19">
      <c r="B138" s="451"/>
      <c r="C138" s="414"/>
      <c r="D138" s="414"/>
      <c r="E138" s="414"/>
      <c r="F138" s="416"/>
      <c r="G138" s="414"/>
      <c r="H138" s="414"/>
      <c r="I138" s="414"/>
      <c r="J138" s="414"/>
      <c r="K138" s="1093"/>
      <c r="L138" s="414"/>
      <c r="M138" s="414"/>
      <c r="N138" s="417"/>
      <c r="O138" s="414"/>
      <c r="P138" s="414"/>
      <c r="Q138" s="418"/>
      <c r="R138" s="418"/>
    </row>
    <row r="139" spans="1:19">
      <c r="B139" s="452"/>
      <c r="C139" s="415"/>
      <c r="D139" s="415"/>
      <c r="E139" s="415"/>
      <c r="F139" s="429"/>
      <c r="G139" s="421"/>
      <c r="H139" s="421"/>
      <c r="I139" s="421"/>
      <c r="J139" s="420"/>
      <c r="K139" s="1093"/>
      <c r="L139" s="420"/>
      <c r="M139" s="420"/>
      <c r="N139" s="420"/>
      <c r="O139" s="420"/>
      <c r="P139" s="420"/>
      <c r="Q139" s="422"/>
      <c r="R139" s="422"/>
    </row>
    <row r="140" spans="1:19">
      <c r="B140" s="452"/>
      <c r="C140" s="415"/>
      <c r="D140" s="415"/>
      <c r="E140" s="415"/>
      <c r="F140" s="429"/>
      <c r="G140" s="421"/>
      <c r="H140" s="421"/>
      <c r="I140" s="421"/>
      <c r="J140" s="420"/>
      <c r="K140" s="1093"/>
      <c r="L140" s="420"/>
      <c r="M140" s="420"/>
      <c r="N140" s="420"/>
      <c r="O140" s="420"/>
      <c r="P140" s="420"/>
      <c r="Q140" s="422"/>
      <c r="R140" s="418"/>
    </row>
    <row r="141" spans="1:19">
      <c r="B141" s="452"/>
      <c r="C141" s="415"/>
      <c r="D141" s="415"/>
      <c r="E141" s="415"/>
      <c r="F141" s="429"/>
      <c r="G141" s="421"/>
      <c r="H141" s="421"/>
      <c r="I141" s="421"/>
      <c r="J141" s="420"/>
      <c r="K141" s="1093"/>
      <c r="L141" s="420"/>
      <c r="M141" s="420"/>
      <c r="N141" s="420"/>
      <c r="O141" s="420"/>
      <c r="P141" s="420"/>
      <c r="Q141" s="422"/>
      <c r="R141" s="418"/>
    </row>
    <row r="142" spans="1:19">
      <c r="B142" s="451"/>
      <c r="C142" s="415"/>
      <c r="D142" s="414"/>
      <c r="E142" s="414"/>
      <c r="F142" s="416"/>
      <c r="G142" s="414"/>
      <c r="H142" s="414"/>
      <c r="I142" s="414"/>
      <c r="J142" s="414"/>
      <c r="K142" s="1093"/>
      <c r="L142" s="414"/>
      <c r="M142" s="414"/>
      <c r="N142" s="417"/>
      <c r="O142" s="414"/>
      <c r="P142" s="414"/>
      <c r="Q142" s="418"/>
      <c r="R142" s="418"/>
    </row>
    <row r="143" spans="1:19">
      <c r="B143" s="451"/>
      <c r="C143" s="415"/>
      <c r="D143" s="414"/>
      <c r="E143" s="414"/>
      <c r="F143" s="416"/>
      <c r="G143" s="414"/>
      <c r="H143" s="414"/>
      <c r="I143" s="414"/>
      <c r="J143" s="414"/>
      <c r="K143" s="1093"/>
      <c r="L143" s="414"/>
      <c r="M143" s="414"/>
      <c r="N143" s="417"/>
      <c r="O143" s="414"/>
      <c r="P143" s="414"/>
      <c r="Q143" s="418"/>
      <c r="R143" s="418"/>
    </row>
    <row r="144" spans="1:19">
      <c r="B144" s="451"/>
      <c r="C144" s="414"/>
      <c r="D144" s="414"/>
      <c r="E144" s="414"/>
      <c r="F144" s="416"/>
      <c r="G144" s="414"/>
      <c r="H144" s="414"/>
      <c r="I144" s="414"/>
      <c r="J144" s="414"/>
      <c r="K144" s="1093"/>
      <c r="L144" s="414"/>
      <c r="M144" s="414"/>
      <c r="N144" s="417"/>
      <c r="O144" s="414"/>
      <c r="P144" s="414"/>
      <c r="Q144" s="419"/>
      <c r="R144" s="419"/>
    </row>
    <row r="145" spans="2:18">
      <c r="B145" s="451"/>
      <c r="C145" s="414"/>
      <c r="D145" s="414"/>
      <c r="E145" s="414"/>
      <c r="F145" s="416"/>
      <c r="G145" s="414"/>
      <c r="H145" s="414"/>
      <c r="I145" s="414"/>
      <c r="J145" s="414"/>
      <c r="K145" s="1093"/>
      <c r="L145" s="414"/>
      <c r="M145" s="414"/>
      <c r="N145" s="417"/>
      <c r="O145" s="414"/>
      <c r="P145" s="414"/>
      <c r="Q145" s="418"/>
      <c r="R145" s="418"/>
    </row>
    <row r="146" spans="2:18">
      <c r="B146" s="452"/>
      <c r="C146" s="415"/>
      <c r="D146" s="415"/>
      <c r="E146" s="415"/>
      <c r="F146" s="429"/>
      <c r="G146" s="421"/>
      <c r="H146" s="421"/>
      <c r="I146" s="421"/>
      <c r="J146" s="420"/>
      <c r="K146" s="1093"/>
      <c r="L146" s="420"/>
      <c r="M146" s="420"/>
      <c r="N146" s="420"/>
      <c r="O146" s="420"/>
      <c r="P146" s="420"/>
      <c r="Q146" s="422"/>
      <c r="R146" s="422"/>
    </row>
    <row r="147" spans="2:18">
      <c r="B147" s="452"/>
      <c r="C147" s="415"/>
      <c r="D147" s="415"/>
      <c r="E147" s="415"/>
      <c r="F147" s="429"/>
      <c r="G147" s="421"/>
      <c r="H147" s="421"/>
      <c r="I147" s="421"/>
      <c r="J147" s="420"/>
      <c r="K147" s="1093"/>
      <c r="L147" s="420"/>
      <c r="M147" s="420"/>
      <c r="N147" s="420"/>
      <c r="O147" s="420"/>
      <c r="P147" s="420"/>
      <c r="Q147" s="422"/>
      <c r="R147" s="418"/>
    </row>
    <row r="148" spans="2:18">
      <c r="B148" s="401"/>
      <c r="C148" s="64"/>
      <c r="D148" s="64"/>
      <c r="E148" s="406"/>
      <c r="F148" s="430"/>
      <c r="G148" s="64"/>
      <c r="H148" s="64"/>
      <c r="I148" s="64"/>
      <c r="J148" s="401"/>
      <c r="K148" s="1093"/>
      <c r="L148" s="401"/>
      <c r="M148" s="401"/>
      <c r="N148" s="401"/>
      <c r="O148" s="401"/>
      <c r="P148" s="401"/>
    </row>
    <row r="149" spans="2:18">
      <c r="B149" s="401"/>
      <c r="C149" s="64"/>
      <c r="D149" s="64"/>
      <c r="E149" s="406"/>
      <c r="F149" s="430"/>
      <c r="G149" s="64"/>
      <c r="H149" s="64"/>
      <c r="I149" s="64"/>
      <c r="J149" s="401"/>
      <c r="K149" s="1093"/>
      <c r="L149" s="401"/>
      <c r="M149" s="401"/>
      <c r="N149" s="401"/>
      <c r="O149" s="401"/>
      <c r="P149" s="401"/>
    </row>
    <row r="150" spans="2:18">
      <c r="B150" s="401"/>
      <c r="C150" s="64"/>
      <c r="D150" s="64"/>
      <c r="E150" s="406"/>
      <c r="F150" s="430"/>
      <c r="G150" s="64"/>
      <c r="H150" s="64"/>
      <c r="I150" s="64"/>
      <c r="J150" s="401"/>
      <c r="K150" s="1093"/>
      <c r="L150" s="401"/>
      <c r="M150" s="401"/>
      <c r="N150" s="401"/>
      <c r="O150" s="401"/>
      <c r="P150" s="401"/>
    </row>
    <row r="151" spans="2:18">
      <c r="B151" s="401"/>
      <c r="C151" s="64"/>
      <c r="D151" s="64"/>
      <c r="E151" s="406"/>
      <c r="F151" s="430"/>
      <c r="G151" s="64"/>
      <c r="H151" s="64"/>
      <c r="I151" s="64"/>
      <c r="J151" s="401"/>
      <c r="K151" s="1093"/>
      <c r="L151" s="401"/>
      <c r="M151" s="401"/>
      <c r="N151" s="401"/>
      <c r="O151" s="401"/>
      <c r="P151" s="401"/>
    </row>
    <row r="152" spans="2:18">
      <c r="B152" s="401"/>
      <c r="C152" s="64"/>
      <c r="D152" s="64"/>
      <c r="E152" s="406"/>
      <c r="F152" s="430"/>
      <c r="G152" s="64"/>
      <c r="H152" s="64"/>
      <c r="I152" s="64"/>
      <c r="J152" s="401"/>
      <c r="K152" s="1093"/>
      <c r="L152" s="401"/>
      <c r="M152" s="401"/>
      <c r="N152" s="401"/>
      <c r="O152" s="401"/>
      <c r="P152" s="401"/>
    </row>
    <row r="153" spans="2:18">
      <c r="B153" s="401"/>
      <c r="C153" s="64"/>
      <c r="D153" s="64"/>
      <c r="E153" s="406"/>
      <c r="F153" s="430"/>
      <c r="G153" s="64"/>
      <c r="H153" s="64"/>
      <c r="I153" s="64"/>
      <c r="J153" s="401"/>
      <c r="K153" s="1093"/>
      <c r="L153" s="401"/>
      <c r="M153" s="401"/>
      <c r="N153" s="401"/>
      <c r="O153" s="401"/>
      <c r="P153" s="401"/>
    </row>
    <row r="154" spans="2:18">
      <c r="B154" s="401"/>
      <c r="C154" s="64"/>
      <c r="D154" s="64"/>
      <c r="E154" s="406"/>
      <c r="F154" s="430"/>
      <c r="G154" s="64"/>
      <c r="H154" s="64"/>
      <c r="I154" s="64"/>
      <c r="J154" s="401"/>
      <c r="K154" s="1093"/>
      <c r="L154" s="401"/>
      <c r="M154" s="401"/>
      <c r="N154" s="401"/>
      <c r="O154" s="401"/>
      <c r="P154" s="401"/>
    </row>
    <row r="155" spans="2:18">
      <c r="B155" s="401"/>
      <c r="C155" s="64"/>
      <c r="D155" s="64"/>
      <c r="E155" s="406"/>
      <c r="F155" s="430"/>
      <c r="G155" s="64"/>
      <c r="H155" s="64"/>
      <c r="I155" s="64"/>
      <c r="J155" s="401"/>
      <c r="K155" s="1093"/>
      <c r="L155" s="401"/>
      <c r="M155" s="401"/>
      <c r="N155" s="401"/>
      <c r="O155" s="401"/>
      <c r="P155" s="401"/>
    </row>
    <row r="156" spans="2:18">
      <c r="B156" s="401"/>
      <c r="C156" s="64"/>
      <c r="D156" s="64"/>
      <c r="E156" s="406"/>
      <c r="F156" s="430"/>
      <c r="G156" s="64"/>
      <c r="H156" s="64"/>
      <c r="I156" s="64"/>
      <c r="J156" s="401"/>
      <c r="K156" s="1093"/>
      <c r="L156" s="401"/>
      <c r="M156" s="401"/>
      <c r="N156" s="401"/>
      <c r="O156" s="401"/>
      <c r="P156" s="401"/>
    </row>
    <row r="157" spans="2:18">
      <c r="B157" s="401"/>
      <c r="C157" s="64"/>
      <c r="D157" s="64"/>
      <c r="E157" s="406"/>
      <c r="F157" s="430"/>
      <c r="G157" s="64"/>
      <c r="H157" s="64"/>
      <c r="I157" s="64"/>
      <c r="J157" s="401"/>
      <c r="K157" s="1093"/>
      <c r="L157" s="401"/>
      <c r="M157" s="401"/>
      <c r="N157" s="401"/>
      <c r="O157" s="401"/>
      <c r="P157" s="401"/>
    </row>
    <row r="158" spans="2:18">
      <c r="B158" s="401"/>
      <c r="C158" s="64"/>
      <c r="D158" s="64"/>
      <c r="E158" s="406"/>
      <c r="F158" s="430"/>
      <c r="G158" s="64"/>
      <c r="H158" s="64"/>
      <c r="I158" s="64"/>
      <c r="J158" s="401"/>
      <c r="K158" s="1093"/>
      <c r="L158" s="401"/>
      <c r="M158" s="401"/>
      <c r="N158" s="401"/>
      <c r="O158" s="401"/>
      <c r="P158" s="401"/>
    </row>
    <row r="159" spans="2:18">
      <c r="B159" s="401"/>
      <c r="C159" s="64"/>
      <c r="D159" s="64"/>
      <c r="E159" s="406"/>
      <c r="F159" s="430"/>
      <c r="G159" s="64"/>
      <c r="H159" s="64"/>
      <c r="I159" s="64"/>
      <c r="J159" s="401"/>
      <c r="K159" s="1093"/>
      <c r="L159" s="401"/>
      <c r="M159" s="401"/>
      <c r="N159" s="401"/>
      <c r="O159" s="401"/>
      <c r="P159" s="401"/>
    </row>
    <row r="160" spans="2:18">
      <c r="B160" s="401"/>
      <c r="C160" s="64"/>
      <c r="D160" s="64"/>
      <c r="E160" s="406"/>
      <c r="F160" s="430"/>
      <c r="G160" s="64"/>
      <c r="H160" s="64"/>
      <c r="I160" s="64"/>
      <c r="J160" s="401"/>
      <c r="K160" s="1093"/>
      <c r="L160" s="401"/>
      <c r="M160" s="401"/>
      <c r="N160" s="401"/>
      <c r="O160" s="401"/>
      <c r="P160" s="401"/>
    </row>
    <row r="161" spans="2:16">
      <c r="B161" s="401"/>
      <c r="C161" s="64"/>
      <c r="D161" s="64"/>
      <c r="E161" s="406"/>
      <c r="F161" s="430"/>
      <c r="G161" s="64"/>
      <c r="H161" s="64"/>
      <c r="I161" s="64"/>
      <c r="J161" s="401"/>
      <c r="K161" s="1093"/>
      <c r="L161" s="401"/>
      <c r="M161" s="401"/>
      <c r="N161" s="401"/>
      <c r="O161" s="401"/>
      <c r="P161" s="401"/>
    </row>
    <row r="162" spans="2:16">
      <c r="B162" s="401"/>
      <c r="C162" s="64"/>
      <c r="D162" s="64"/>
      <c r="E162" s="406"/>
      <c r="F162" s="430"/>
      <c r="G162" s="64"/>
      <c r="H162" s="64"/>
      <c r="I162" s="64"/>
      <c r="J162" s="401"/>
      <c r="K162" s="1093"/>
      <c r="L162" s="401"/>
      <c r="M162" s="401"/>
      <c r="N162" s="401"/>
      <c r="O162" s="401"/>
      <c r="P162" s="401"/>
    </row>
    <row r="163" spans="2:16">
      <c r="K163" s="1093"/>
    </row>
    <row r="164" spans="2:16">
      <c r="K164" s="1093"/>
    </row>
    <row r="165" spans="2:16">
      <c r="K165" s="1093"/>
    </row>
    <row r="166" spans="2:16">
      <c r="K166" s="1093"/>
    </row>
    <row r="167" spans="2:16">
      <c r="K167" s="1093"/>
    </row>
    <row r="168" spans="2:16">
      <c r="K168" s="1093"/>
    </row>
    <row r="169" spans="2:16">
      <c r="K169" s="1093"/>
    </row>
    <row r="170" spans="2:16">
      <c r="K170" s="1093"/>
    </row>
    <row r="171" spans="2:16">
      <c r="K171" s="1093"/>
    </row>
    <row r="172" spans="2:16">
      <c r="K172" s="1093"/>
    </row>
    <row r="173" spans="2:16">
      <c r="K173" s="1093"/>
    </row>
    <row r="174" spans="2:16">
      <c r="K174" s="1093"/>
    </row>
    <row r="175" spans="2:16">
      <c r="K175" s="1093"/>
    </row>
    <row r="176" spans="2:16">
      <c r="K176" s="1093"/>
    </row>
    <row r="177" spans="11:11">
      <c r="K177" s="1093"/>
    </row>
    <row r="178" spans="11:11">
      <c r="K178" s="1093"/>
    </row>
    <row r="179" spans="11:11">
      <c r="K179" s="1093"/>
    </row>
    <row r="180" spans="11:11">
      <c r="K180" s="1093"/>
    </row>
    <row r="181" spans="11:11">
      <c r="K181" s="1093"/>
    </row>
    <row r="182" spans="11:11">
      <c r="K182" s="1093"/>
    </row>
    <row r="183" spans="11:11">
      <c r="K183" s="1093"/>
    </row>
    <row r="184" spans="11:11">
      <c r="K184" s="1093"/>
    </row>
    <row r="185" spans="11:11">
      <c r="K185" s="1093"/>
    </row>
    <row r="186" spans="11:11">
      <c r="K186" s="1093"/>
    </row>
    <row r="187" spans="11:11">
      <c r="K187" s="1093"/>
    </row>
    <row r="188" spans="11:11">
      <c r="K188" s="1093"/>
    </row>
    <row r="189" spans="11:11">
      <c r="K189" s="1093"/>
    </row>
    <row r="190" spans="11:11">
      <c r="K190" s="1093"/>
    </row>
    <row r="191" spans="11:11">
      <c r="K191" s="1093"/>
    </row>
    <row r="192" spans="11:11">
      <c r="K192" s="1093"/>
    </row>
    <row r="193" spans="11:11">
      <c r="K193" s="1093"/>
    </row>
    <row r="194" spans="11:11">
      <c r="K194" s="1093"/>
    </row>
    <row r="195" spans="11:11">
      <c r="K195" s="1093"/>
    </row>
    <row r="196" spans="11:11">
      <c r="K196" s="1093"/>
    </row>
    <row r="197" spans="11:11">
      <c r="K197" s="1093"/>
    </row>
    <row r="198" spans="11:11">
      <c r="K198" s="1093"/>
    </row>
    <row r="199" spans="11:11">
      <c r="K199" s="1093"/>
    </row>
    <row r="200" spans="11:11">
      <c r="K200" s="1093"/>
    </row>
    <row r="201" spans="11:11">
      <c r="K201" s="1093"/>
    </row>
    <row r="202" spans="11:11">
      <c r="K202" s="1093"/>
    </row>
    <row r="203" spans="11:11">
      <c r="K203" s="1093"/>
    </row>
    <row r="204" spans="11:11">
      <c r="K204" s="1093"/>
    </row>
    <row r="205" spans="11:11">
      <c r="K205" s="1093"/>
    </row>
    <row r="206" spans="11:11">
      <c r="K206" s="1093"/>
    </row>
    <row r="207" spans="11:11">
      <c r="K207" s="1093"/>
    </row>
    <row r="208" spans="11:11">
      <c r="K208" s="1093"/>
    </row>
    <row r="209" spans="11:11">
      <c r="K209" s="1093"/>
    </row>
    <row r="210" spans="11:11">
      <c r="K210" s="1093"/>
    </row>
    <row r="211" spans="11:11">
      <c r="K211" s="1093"/>
    </row>
    <row r="212" spans="11:11">
      <c r="K212" s="1093"/>
    </row>
    <row r="213" spans="11:11">
      <c r="K213" s="1093"/>
    </row>
    <row r="214" spans="11:11">
      <c r="K214" s="1093"/>
    </row>
    <row r="215" spans="11:11">
      <c r="K215" s="1093"/>
    </row>
    <row r="216" spans="11:11">
      <c r="K216" s="1093"/>
    </row>
    <row r="217" spans="11:11">
      <c r="K217" s="1093"/>
    </row>
    <row r="218" spans="11:11">
      <c r="K218" s="1093"/>
    </row>
    <row r="219" spans="11:11">
      <c r="K219" s="1093"/>
    </row>
    <row r="220" spans="11:11">
      <c r="K220" s="1093"/>
    </row>
    <row r="221" spans="11:11">
      <c r="K221" s="1093"/>
    </row>
    <row r="222" spans="11:11">
      <c r="K222" s="1093"/>
    </row>
    <row r="223" spans="11:11">
      <c r="K223" s="1093"/>
    </row>
    <row r="224" spans="11:11">
      <c r="K224" s="1093"/>
    </row>
    <row r="225" spans="11:11">
      <c r="K225" s="1093"/>
    </row>
    <row r="226" spans="11:11">
      <c r="K226" s="1093"/>
    </row>
    <row r="227" spans="11:11">
      <c r="K227" s="1093"/>
    </row>
    <row r="228" spans="11:11">
      <c r="K228" s="1093"/>
    </row>
    <row r="229" spans="11:11">
      <c r="K229" s="1093"/>
    </row>
    <row r="230" spans="11:11">
      <c r="K230" s="1093"/>
    </row>
    <row r="231" spans="11:11">
      <c r="K231" s="1093"/>
    </row>
    <row r="232" spans="11:11">
      <c r="K232" s="1093"/>
    </row>
    <row r="233" spans="11:11">
      <c r="K233" s="1093"/>
    </row>
    <row r="234" spans="11:11">
      <c r="K234" s="1093"/>
    </row>
    <row r="235" spans="11:11">
      <c r="K235" s="1093"/>
    </row>
    <row r="236" spans="11:11">
      <c r="K236" s="1093"/>
    </row>
    <row r="237" spans="11:11">
      <c r="K237" s="1093"/>
    </row>
    <row r="238" spans="11:11">
      <c r="K238" s="1093"/>
    </row>
    <row r="239" spans="11:11">
      <c r="K239" s="1093"/>
    </row>
    <row r="240" spans="11:11">
      <c r="K240" s="1093"/>
    </row>
    <row r="241" spans="11:11">
      <c r="K241" s="1093"/>
    </row>
    <row r="242" spans="11:11">
      <c r="K242" s="1093"/>
    </row>
    <row r="243" spans="11:11">
      <c r="K243" s="1093"/>
    </row>
    <row r="244" spans="11:11">
      <c r="K244" s="1093"/>
    </row>
    <row r="245" spans="11:11">
      <c r="K245" s="1093"/>
    </row>
    <row r="246" spans="11:11">
      <c r="K246" s="1093"/>
    </row>
    <row r="247" spans="11:11">
      <c r="K247" s="1093"/>
    </row>
    <row r="248" spans="11:11">
      <c r="K248" s="1093"/>
    </row>
    <row r="249" spans="11:11">
      <c r="K249" s="1093"/>
    </row>
    <row r="250" spans="11:11">
      <c r="K250" s="1093"/>
    </row>
    <row r="251" spans="11:11">
      <c r="K251" s="1093"/>
    </row>
    <row r="252" spans="11:11">
      <c r="K252" s="1093"/>
    </row>
    <row r="253" spans="11:11">
      <c r="K253" s="1093"/>
    </row>
    <row r="254" spans="11:11">
      <c r="K254" s="1093"/>
    </row>
    <row r="255" spans="11:11">
      <c r="K255" s="1093"/>
    </row>
    <row r="256" spans="11:11">
      <c r="K256" s="1093"/>
    </row>
    <row r="257" spans="11:11">
      <c r="K257" s="1093"/>
    </row>
    <row r="258" spans="11:11">
      <c r="K258" s="1093"/>
    </row>
    <row r="259" spans="11:11">
      <c r="K259" s="1093"/>
    </row>
    <row r="260" spans="11:11">
      <c r="K260" s="1093"/>
    </row>
    <row r="261" spans="11:11">
      <c r="K261" s="1093"/>
    </row>
    <row r="262" spans="11:11">
      <c r="K262" s="1093"/>
    </row>
    <row r="263" spans="11:11">
      <c r="K263" s="1093"/>
    </row>
    <row r="264" spans="11:11">
      <c r="K264" s="1093"/>
    </row>
    <row r="265" spans="11:11">
      <c r="K265" s="1093"/>
    </row>
    <row r="266" spans="11:11">
      <c r="K266" s="1093"/>
    </row>
    <row r="267" spans="11:11">
      <c r="K267" s="1093"/>
    </row>
    <row r="268" spans="11:11">
      <c r="K268" s="1093"/>
    </row>
    <row r="269" spans="11:11">
      <c r="K269" s="1093"/>
    </row>
    <row r="270" spans="11:11">
      <c r="K270" s="1093"/>
    </row>
    <row r="271" spans="11:11">
      <c r="K271" s="1093"/>
    </row>
    <row r="272" spans="11:11">
      <c r="K272" s="1093"/>
    </row>
    <row r="273" spans="11:11">
      <c r="K273" s="1093"/>
    </row>
    <row r="274" spans="11:11">
      <c r="K274" s="1093"/>
    </row>
    <row r="275" spans="11:11">
      <c r="K275" s="1093"/>
    </row>
    <row r="276" spans="11:11">
      <c r="K276" s="1093"/>
    </row>
    <row r="277" spans="11:11">
      <c r="K277" s="1093"/>
    </row>
    <row r="278" spans="11:11">
      <c r="K278" s="1093"/>
    </row>
    <row r="279" spans="11:11">
      <c r="K279" s="1093"/>
    </row>
    <row r="280" spans="11:11">
      <c r="K280" s="1093"/>
    </row>
    <row r="281" spans="11:11">
      <c r="K281" s="1093"/>
    </row>
    <row r="282" spans="11:11">
      <c r="K282" s="1093"/>
    </row>
    <row r="283" spans="11:11">
      <c r="K283" s="1093"/>
    </row>
    <row r="284" spans="11:11">
      <c r="K284" s="1093"/>
    </row>
    <row r="285" spans="11:11">
      <c r="K285" s="1093"/>
    </row>
    <row r="286" spans="11:11">
      <c r="K286" s="1093"/>
    </row>
    <row r="287" spans="11:11">
      <c r="K287" s="1093"/>
    </row>
    <row r="288" spans="11:11">
      <c r="K288" s="1093"/>
    </row>
    <row r="289" spans="11:11">
      <c r="K289" s="1093"/>
    </row>
    <row r="290" spans="11:11">
      <c r="K290" s="1093"/>
    </row>
    <row r="291" spans="11:11">
      <c r="K291" s="1093"/>
    </row>
    <row r="292" spans="11:11">
      <c r="K292" s="1093"/>
    </row>
    <row r="293" spans="11:11">
      <c r="K293" s="1093"/>
    </row>
    <row r="294" spans="11:11">
      <c r="K294" s="1093"/>
    </row>
    <row r="295" spans="11:11">
      <c r="K295" s="1093"/>
    </row>
    <row r="296" spans="11:11">
      <c r="K296" s="1093"/>
    </row>
    <row r="297" spans="11:11">
      <c r="K297" s="1093"/>
    </row>
    <row r="298" spans="11:11">
      <c r="K298" s="1093"/>
    </row>
    <row r="299" spans="11:11">
      <c r="K299" s="1093"/>
    </row>
    <row r="300" spans="11:11">
      <c r="K300" s="1093"/>
    </row>
    <row r="301" spans="11:11">
      <c r="K301" s="1093"/>
    </row>
    <row r="302" spans="11:11">
      <c r="K302" s="1093"/>
    </row>
    <row r="303" spans="11:11">
      <c r="K303" s="1093"/>
    </row>
    <row r="304" spans="11:11">
      <c r="K304" s="1093"/>
    </row>
    <row r="305" spans="11:11">
      <c r="K305" s="1093"/>
    </row>
    <row r="306" spans="11:11">
      <c r="K306" s="1093"/>
    </row>
    <row r="307" spans="11:11">
      <c r="K307" s="1093"/>
    </row>
    <row r="308" spans="11:11">
      <c r="K308" s="1093"/>
    </row>
    <row r="309" spans="11:11">
      <c r="K309" s="1093"/>
    </row>
    <row r="310" spans="11:11">
      <c r="K310" s="1093"/>
    </row>
    <row r="311" spans="11:11">
      <c r="K311" s="1093"/>
    </row>
    <row r="312" spans="11:11">
      <c r="K312" s="1093"/>
    </row>
    <row r="313" spans="11:11">
      <c r="K313" s="1093"/>
    </row>
    <row r="314" spans="11:11">
      <c r="K314" s="1093"/>
    </row>
    <row r="315" spans="11:11">
      <c r="K315" s="1093"/>
    </row>
    <row r="316" spans="11:11">
      <c r="K316" s="1093"/>
    </row>
    <row r="317" spans="11:11">
      <c r="K317" s="1093"/>
    </row>
    <row r="318" spans="11:11">
      <c r="K318" s="1093"/>
    </row>
    <row r="319" spans="11:11">
      <c r="K319" s="1093"/>
    </row>
    <row r="320" spans="11:11">
      <c r="K320" s="1093"/>
    </row>
    <row r="321" spans="11:11">
      <c r="K321" s="1093"/>
    </row>
    <row r="322" spans="11:11">
      <c r="K322" s="1093"/>
    </row>
    <row r="323" spans="11:11">
      <c r="K323" s="1093"/>
    </row>
    <row r="324" spans="11:11">
      <c r="K324" s="1093"/>
    </row>
    <row r="325" spans="11:11">
      <c r="K325" s="1093"/>
    </row>
    <row r="326" spans="11:11">
      <c r="K326" s="1093"/>
    </row>
    <row r="327" spans="11:11">
      <c r="K327" s="1093"/>
    </row>
    <row r="328" spans="11:11">
      <c r="K328" s="1093"/>
    </row>
    <row r="329" spans="11:11">
      <c r="K329" s="1093"/>
    </row>
    <row r="330" spans="11:11">
      <c r="K330" s="1093"/>
    </row>
    <row r="331" spans="11:11">
      <c r="K331" s="1093"/>
    </row>
    <row r="332" spans="11:11">
      <c r="K332" s="1093"/>
    </row>
    <row r="333" spans="11:11">
      <c r="K333" s="1093"/>
    </row>
    <row r="334" spans="11:11">
      <c r="K334" s="1093"/>
    </row>
    <row r="335" spans="11:11">
      <c r="K335" s="1093"/>
    </row>
    <row r="336" spans="11:11">
      <c r="K336" s="1093"/>
    </row>
    <row r="337" spans="11:11">
      <c r="K337" s="1093"/>
    </row>
    <row r="338" spans="11:11">
      <c r="K338" s="1093"/>
    </row>
    <row r="339" spans="11:11">
      <c r="K339" s="1093"/>
    </row>
    <row r="340" spans="11:11">
      <c r="K340" s="1093"/>
    </row>
    <row r="341" spans="11:11">
      <c r="K341" s="1093"/>
    </row>
    <row r="342" spans="11:11">
      <c r="K342" s="1093"/>
    </row>
    <row r="343" spans="11:11">
      <c r="K343" s="1093"/>
    </row>
    <row r="344" spans="11:11">
      <c r="K344" s="1093"/>
    </row>
    <row r="345" spans="11:11">
      <c r="K345" s="1093"/>
    </row>
    <row r="346" spans="11:11">
      <c r="K346" s="1093"/>
    </row>
    <row r="347" spans="11:11">
      <c r="K347" s="1093"/>
    </row>
    <row r="348" spans="11:11">
      <c r="K348" s="1093"/>
    </row>
    <row r="349" spans="11:11">
      <c r="K349" s="1093"/>
    </row>
    <row r="350" spans="11:11">
      <c r="K350" s="1093"/>
    </row>
    <row r="351" spans="11:11">
      <c r="K351" s="1093"/>
    </row>
    <row r="352" spans="11:11">
      <c r="K352" s="1093"/>
    </row>
    <row r="353" spans="11:11">
      <c r="K353" s="1093"/>
    </row>
    <row r="354" spans="11:11">
      <c r="K354" s="1093"/>
    </row>
    <row r="355" spans="11:11">
      <c r="K355" s="1093"/>
    </row>
    <row r="356" spans="11:11">
      <c r="K356" s="1093"/>
    </row>
    <row r="357" spans="11:11">
      <c r="K357" s="1093"/>
    </row>
    <row r="358" spans="11:11">
      <c r="K358" s="1093"/>
    </row>
    <row r="359" spans="11:11">
      <c r="K359" s="1093"/>
    </row>
    <row r="360" spans="11:11">
      <c r="K360" s="1093"/>
    </row>
    <row r="361" spans="11:11">
      <c r="K361" s="1093"/>
    </row>
    <row r="362" spans="11:11">
      <c r="K362" s="1093"/>
    </row>
    <row r="363" spans="11:11">
      <c r="K363" s="1093"/>
    </row>
    <row r="364" spans="11:11">
      <c r="K364" s="1093"/>
    </row>
    <row r="365" spans="11:11">
      <c r="K365" s="1093"/>
    </row>
    <row r="366" spans="11:11">
      <c r="K366" s="1093"/>
    </row>
    <row r="367" spans="11:11">
      <c r="K367" s="1093"/>
    </row>
    <row r="368" spans="11:11">
      <c r="K368" s="1093"/>
    </row>
    <row r="369" spans="11:11">
      <c r="K369" s="1093"/>
    </row>
    <row r="370" spans="11:11">
      <c r="K370" s="1093"/>
    </row>
    <row r="371" spans="11:11">
      <c r="K371" s="1093"/>
    </row>
    <row r="372" spans="11:11">
      <c r="K372" s="1093"/>
    </row>
    <row r="373" spans="11:11">
      <c r="K373" s="1093"/>
    </row>
    <row r="374" spans="11:11">
      <c r="K374" s="1093"/>
    </row>
    <row r="375" spans="11:11">
      <c r="K375" s="1093"/>
    </row>
    <row r="376" spans="11:11">
      <c r="K376" s="1093"/>
    </row>
    <row r="377" spans="11:11">
      <c r="K377" s="1093"/>
    </row>
    <row r="378" spans="11:11">
      <c r="K378" s="1093"/>
    </row>
    <row r="379" spans="11:11">
      <c r="K379" s="1093"/>
    </row>
    <row r="380" spans="11:11">
      <c r="K380" s="1093"/>
    </row>
    <row r="381" spans="11:11">
      <c r="K381" s="1093"/>
    </row>
    <row r="382" spans="11:11">
      <c r="K382" s="1093"/>
    </row>
    <row r="383" spans="11:11">
      <c r="K383" s="1093"/>
    </row>
    <row r="384" spans="11:11">
      <c r="K384" s="1093"/>
    </row>
    <row r="385" spans="11:11">
      <c r="K385" s="1093"/>
    </row>
    <row r="386" spans="11:11">
      <c r="K386" s="1093"/>
    </row>
    <row r="387" spans="11:11">
      <c r="K387" s="1093"/>
    </row>
    <row r="388" spans="11:11">
      <c r="K388" s="1093"/>
    </row>
    <row r="389" spans="11:11">
      <c r="K389" s="1093"/>
    </row>
    <row r="390" spans="11:11">
      <c r="K390" s="1093"/>
    </row>
    <row r="391" spans="11:11">
      <c r="K391" s="1093"/>
    </row>
    <row r="392" spans="11:11">
      <c r="K392" s="1093"/>
    </row>
    <row r="393" spans="11:11">
      <c r="K393" s="1093"/>
    </row>
    <row r="394" spans="11:11">
      <c r="K394" s="1093"/>
    </row>
    <row r="395" spans="11:11">
      <c r="K395" s="1093"/>
    </row>
    <row r="396" spans="11:11">
      <c r="K396" s="1093"/>
    </row>
    <row r="397" spans="11:11">
      <c r="K397" s="1093"/>
    </row>
    <row r="398" spans="11:11">
      <c r="K398" s="1093"/>
    </row>
    <row r="399" spans="11:11">
      <c r="K399" s="1093"/>
    </row>
    <row r="400" spans="11:11">
      <c r="K400" s="1093"/>
    </row>
    <row r="401" spans="11:11">
      <c r="K401" s="1093"/>
    </row>
    <row r="402" spans="11:11">
      <c r="K402" s="1093"/>
    </row>
    <row r="403" spans="11:11">
      <c r="K403" s="1093"/>
    </row>
    <row r="404" spans="11:11">
      <c r="K404" s="1093"/>
    </row>
    <row r="405" spans="11:11">
      <c r="K405" s="1093"/>
    </row>
    <row r="406" spans="11:11">
      <c r="K406" s="1093"/>
    </row>
    <row r="407" spans="11:11">
      <c r="K407" s="1093"/>
    </row>
    <row r="408" spans="11:11">
      <c r="K408" s="1093"/>
    </row>
    <row r="409" spans="11:11">
      <c r="K409" s="1093"/>
    </row>
    <row r="410" spans="11:11">
      <c r="K410" s="1093"/>
    </row>
    <row r="411" spans="11:11">
      <c r="K411" s="1093"/>
    </row>
    <row r="412" spans="11:11">
      <c r="K412" s="1093"/>
    </row>
    <row r="413" spans="11:11">
      <c r="K413" s="1093"/>
    </row>
    <row r="414" spans="11:11">
      <c r="K414" s="1093"/>
    </row>
    <row r="415" spans="11:11">
      <c r="K415" s="1093"/>
    </row>
    <row r="416" spans="11:11">
      <c r="K416" s="1093"/>
    </row>
    <row r="417" spans="11:11">
      <c r="K417" s="1093"/>
    </row>
    <row r="418" spans="11:11">
      <c r="K418" s="1093"/>
    </row>
    <row r="419" spans="11:11">
      <c r="K419" s="1093"/>
    </row>
    <row r="420" spans="11:11">
      <c r="K420" s="1093"/>
    </row>
    <row r="421" spans="11:11">
      <c r="K421" s="1093"/>
    </row>
    <row r="422" spans="11:11">
      <c r="K422" s="1093"/>
    </row>
    <row r="423" spans="11:11">
      <c r="K423" s="1093"/>
    </row>
    <row r="424" spans="11:11">
      <c r="K424" s="1093"/>
    </row>
    <row r="425" spans="11:11">
      <c r="K425" s="1093"/>
    </row>
    <row r="426" spans="11:11">
      <c r="K426" s="1093"/>
    </row>
    <row r="427" spans="11:11">
      <c r="K427" s="1093"/>
    </row>
    <row r="428" spans="11:11">
      <c r="K428" s="1093"/>
    </row>
    <row r="429" spans="11:11">
      <c r="K429" s="1093"/>
    </row>
    <row r="430" spans="11:11">
      <c r="K430" s="1093"/>
    </row>
    <row r="431" spans="11:11">
      <c r="K431" s="1093"/>
    </row>
    <row r="432" spans="11:11">
      <c r="K432" s="1093"/>
    </row>
    <row r="433" spans="11:11">
      <c r="K433" s="1093"/>
    </row>
    <row r="434" spans="11:11">
      <c r="K434" s="1093"/>
    </row>
    <row r="435" spans="11:11">
      <c r="K435" s="1093"/>
    </row>
    <row r="436" spans="11:11">
      <c r="K436" s="1093"/>
    </row>
    <row r="437" spans="11:11">
      <c r="K437" s="1093"/>
    </row>
    <row r="438" spans="11:11">
      <c r="K438" s="1093"/>
    </row>
    <row r="439" spans="11:11">
      <c r="K439" s="1093"/>
    </row>
    <row r="440" spans="11:11">
      <c r="K440" s="1093"/>
    </row>
    <row r="441" spans="11:11">
      <c r="K441" s="1093"/>
    </row>
    <row r="442" spans="11:11">
      <c r="K442" s="1093"/>
    </row>
    <row r="443" spans="11:11">
      <c r="K443" s="1093"/>
    </row>
    <row r="444" spans="11:11">
      <c r="K444" s="1093"/>
    </row>
    <row r="445" spans="11:11">
      <c r="K445" s="1093"/>
    </row>
    <row r="446" spans="11:11">
      <c r="K446" s="1093"/>
    </row>
    <row r="447" spans="11:11">
      <c r="K447" s="1093"/>
    </row>
    <row r="448" spans="11:11">
      <c r="K448" s="1093"/>
    </row>
    <row r="449" spans="11:11">
      <c r="K449" s="1093"/>
    </row>
    <row r="450" spans="11:11">
      <c r="K450" s="1093"/>
    </row>
    <row r="451" spans="11:11">
      <c r="K451" s="1093"/>
    </row>
    <row r="452" spans="11:11">
      <c r="K452" s="1093"/>
    </row>
    <row r="453" spans="11:11">
      <c r="K453" s="1093"/>
    </row>
    <row r="454" spans="11:11">
      <c r="K454" s="1093"/>
    </row>
    <row r="455" spans="11:11">
      <c r="K455" s="1093"/>
    </row>
    <row r="456" spans="11:11">
      <c r="K456" s="1093"/>
    </row>
    <row r="457" spans="11:11">
      <c r="K457" s="1093"/>
    </row>
    <row r="458" spans="11:11">
      <c r="K458" s="1093"/>
    </row>
    <row r="459" spans="11:11">
      <c r="K459" s="1093"/>
    </row>
    <row r="460" spans="11:11">
      <c r="K460" s="1093"/>
    </row>
    <row r="461" spans="11:11">
      <c r="K461" s="1093"/>
    </row>
    <row r="462" spans="11:11">
      <c r="K462" s="1093"/>
    </row>
    <row r="463" spans="11:11">
      <c r="K463" s="1093"/>
    </row>
    <row r="464" spans="11:11">
      <c r="K464" s="1093"/>
    </row>
    <row r="465" spans="11:11">
      <c r="K465" s="1093"/>
    </row>
    <row r="466" spans="11:11">
      <c r="K466" s="1093"/>
    </row>
    <row r="467" spans="11:11">
      <c r="K467" s="1093"/>
    </row>
    <row r="468" spans="11:11">
      <c r="K468" s="1093"/>
    </row>
    <row r="469" spans="11:11">
      <c r="K469" s="1093"/>
    </row>
    <row r="470" spans="11:11">
      <c r="K470" s="1093"/>
    </row>
    <row r="471" spans="11:11">
      <c r="K471" s="1093"/>
    </row>
    <row r="472" spans="11:11">
      <c r="K472" s="1093"/>
    </row>
    <row r="473" spans="11:11">
      <c r="K473" s="1093"/>
    </row>
    <row r="474" spans="11:11">
      <c r="K474" s="1093"/>
    </row>
    <row r="475" spans="11:11">
      <c r="K475" s="1093"/>
    </row>
    <row r="476" spans="11:11">
      <c r="K476" s="1093"/>
    </row>
    <row r="477" spans="11:11">
      <c r="K477" s="1093"/>
    </row>
    <row r="478" spans="11:11">
      <c r="K478" s="1093"/>
    </row>
    <row r="479" spans="11:11">
      <c r="K479" s="1093"/>
    </row>
    <row r="480" spans="11:11">
      <c r="K480" s="1093"/>
    </row>
    <row r="481" spans="11:11">
      <c r="K481" s="1093"/>
    </row>
    <row r="482" spans="11:11">
      <c r="K482" s="1093"/>
    </row>
    <row r="483" spans="11:11">
      <c r="K483" s="1093"/>
    </row>
    <row r="484" spans="11:11">
      <c r="K484" s="1093"/>
    </row>
    <row r="485" spans="11:11">
      <c r="K485" s="1093"/>
    </row>
    <row r="486" spans="11:11">
      <c r="K486" s="1093"/>
    </row>
    <row r="487" spans="11:11">
      <c r="K487" s="1093"/>
    </row>
    <row r="488" spans="11:11">
      <c r="K488" s="1093"/>
    </row>
    <row r="489" spans="11:11">
      <c r="K489" s="1093"/>
    </row>
    <row r="490" spans="11:11">
      <c r="K490" s="1093"/>
    </row>
    <row r="491" spans="11:11">
      <c r="K491" s="1093"/>
    </row>
    <row r="492" spans="11:11">
      <c r="K492" s="1093"/>
    </row>
    <row r="493" spans="11:11">
      <c r="K493" s="1093"/>
    </row>
    <row r="494" spans="11:11">
      <c r="K494" s="1093"/>
    </row>
    <row r="495" spans="11:11">
      <c r="K495" s="1093"/>
    </row>
    <row r="496" spans="11:11">
      <c r="K496" s="1093"/>
    </row>
    <row r="497" spans="11:11">
      <c r="K497" s="1093"/>
    </row>
    <row r="498" spans="11:11">
      <c r="K498" s="1093"/>
    </row>
    <row r="499" spans="11:11">
      <c r="K499" s="1093"/>
    </row>
    <row r="500" spans="11:11">
      <c r="K500" s="1093"/>
    </row>
    <row r="501" spans="11:11">
      <c r="K501" s="1093"/>
    </row>
    <row r="502" spans="11:11">
      <c r="K502" s="1093"/>
    </row>
    <row r="503" spans="11:11">
      <c r="K503" s="1093"/>
    </row>
    <row r="504" spans="11:11">
      <c r="K504" s="1093"/>
    </row>
    <row r="505" spans="11:11">
      <c r="K505" s="1093"/>
    </row>
    <row r="506" spans="11:11">
      <c r="K506" s="1093"/>
    </row>
    <row r="507" spans="11:11">
      <c r="K507" s="1093"/>
    </row>
    <row r="508" spans="11:11">
      <c r="K508" s="1093"/>
    </row>
    <row r="509" spans="11:11">
      <c r="K509" s="1093"/>
    </row>
    <row r="510" spans="11:11">
      <c r="K510" s="1093"/>
    </row>
    <row r="511" spans="11:11">
      <c r="K511" s="1093"/>
    </row>
    <row r="512" spans="11:11">
      <c r="K512" s="1093"/>
    </row>
    <row r="513" spans="11:11">
      <c r="K513" s="1093"/>
    </row>
    <row r="514" spans="11:11">
      <c r="K514" s="1093"/>
    </row>
    <row r="515" spans="11:11">
      <c r="K515" s="1093"/>
    </row>
    <row r="516" spans="11:11">
      <c r="K516" s="1093"/>
    </row>
    <row r="517" spans="11:11">
      <c r="K517" s="1093"/>
    </row>
    <row r="518" spans="11:11">
      <c r="K518" s="1093"/>
    </row>
    <row r="519" spans="11:11">
      <c r="K519" s="1093"/>
    </row>
    <row r="520" spans="11:11">
      <c r="K520" s="1093"/>
    </row>
    <row r="521" spans="11:11">
      <c r="K521" s="1093"/>
    </row>
    <row r="522" spans="11:11">
      <c r="K522" s="1093"/>
    </row>
    <row r="523" spans="11:11">
      <c r="K523" s="1093"/>
    </row>
    <row r="524" spans="11:11">
      <c r="K524" s="1093"/>
    </row>
    <row r="525" spans="11:11">
      <c r="K525" s="1093"/>
    </row>
    <row r="526" spans="11:11">
      <c r="K526" s="1093"/>
    </row>
    <row r="527" spans="11:11">
      <c r="K527" s="1093"/>
    </row>
    <row r="528" spans="11:11">
      <c r="K528" s="1093"/>
    </row>
    <row r="529" spans="11:11">
      <c r="K529" s="1093"/>
    </row>
    <row r="530" spans="11:11">
      <c r="K530" s="1093"/>
    </row>
    <row r="531" spans="11:11">
      <c r="K531" s="1093"/>
    </row>
    <row r="532" spans="11:11">
      <c r="K532" s="1093"/>
    </row>
    <row r="533" spans="11:11">
      <c r="K533" s="1093"/>
    </row>
    <row r="534" spans="11:11">
      <c r="K534" s="1093"/>
    </row>
    <row r="535" spans="11:11">
      <c r="K535" s="1093"/>
    </row>
    <row r="536" spans="11:11">
      <c r="K536" s="1093"/>
    </row>
    <row r="537" spans="11:11">
      <c r="K537" s="1093"/>
    </row>
    <row r="538" spans="11:11">
      <c r="K538" s="1093"/>
    </row>
    <row r="539" spans="11:11">
      <c r="K539" s="1093"/>
    </row>
    <row r="540" spans="11:11">
      <c r="K540" s="1093"/>
    </row>
    <row r="541" spans="11:11">
      <c r="K541" s="1093"/>
    </row>
    <row r="542" spans="11:11">
      <c r="K542" s="1093"/>
    </row>
    <row r="543" spans="11:11">
      <c r="K543" s="1093"/>
    </row>
    <row r="544" spans="11:11">
      <c r="K544" s="1093"/>
    </row>
    <row r="545" spans="11:11">
      <c r="K545" s="1093"/>
    </row>
    <row r="546" spans="11:11">
      <c r="K546" s="1093"/>
    </row>
    <row r="547" spans="11:11">
      <c r="K547" s="1093"/>
    </row>
    <row r="548" spans="11:11">
      <c r="K548" s="1093"/>
    </row>
    <row r="549" spans="11:11">
      <c r="K549" s="1093"/>
    </row>
    <row r="550" spans="11:11">
      <c r="K550" s="1093"/>
    </row>
    <row r="551" spans="11:11">
      <c r="K551" s="1093"/>
    </row>
    <row r="552" spans="11:11">
      <c r="K552" s="1093"/>
    </row>
    <row r="553" spans="11:11">
      <c r="K553" s="1093"/>
    </row>
    <row r="554" spans="11:11">
      <c r="K554" s="1093"/>
    </row>
    <row r="555" spans="11:11">
      <c r="K555" s="1093"/>
    </row>
    <row r="556" spans="11:11">
      <c r="K556" s="1093"/>
    </row>
    <row r="557" spans="11:11">
      <c r="K557" s="1093"/>
    </row>
    <row r="558" spans="11:11">
      <c r="K558" s="1093"/>
    </row>
    <row r="559" spans="11:11">
      <c r="K559" s="1093"/>
    </row>
    <row r="560" spans="11:11">
      <c r="K560" s="1093"/>
    </row>
    <row r="561" spans="11:11">
      <c r="K561" s="1093"/>
    </row>
    <row r="562" spans="11:11">
      <c r="K562" s="1093"/>
    </row>
    <row r="563" spans="11:11">
      <c r="K563" s="1093"/>
    </row>
    <row r="564" spans="11:11">
      <c r="K564" s="1093"/>
    </row>
    <row r="565" spans="11:11">
      <c r="K565" s="1093"/>
    </row>
    <row r="566" spans="11:11">
      <c r="K566" s="1093"/>
    </row>
    <row r="567" spans="11:11">
      <c r="K567" s="1093"/>
    </row>
    <row r="568" spans="11:11">
      <c r="K568" s="1093"/>
    </row>
    <row r="569" spans="11:11">
      <c r="K569" s="1093"/>
    </row>
    <row r="570" spans="11:11">
      <c r="K570" s="1093"/>
    </row>
    <row r="571" spans="11:11">
      <c r="K571" s="1093"/>
    </row>
    <row r="572" spans="11:11">
      <c r="K572" s="1093"/>
    </row>
    <row r="573" spans="11:11">
      <c r="K573" s="1093"/>
    </row>
    <row r="574" spans="11:11">
      <c r="K574" s="1093"/>
    </row>
    <row r="575" spans="11:11">
      <c r="K575" s="1093"/>
    </row>
    <row r="576" spans="11:11">
      <c r="K576" s="1093"/>
    </row>
    <row r="577" spans="11:11">
      <c r="K577" s="1093"/>
    </row>
    <row r="578" spans="11:11">
      <c r="K578" s="1093"/>
    </row>
    <row r="579" spans="11:11">
      <c r="K579" s="1093"/>
    </row>
    <row r="580" spans="11:11">
      <c r="K580" s="1093"/>
    </row>
    <row r="581" spans="11:11">
      <c r="K581" s="1093"/>
    </row>
    <row r="582" spans="11:11">
      <c r="K582" s="1093"/>
    </row>
    <row r="583" spans="11:11">
      <c r="K583" s="1093"/>
    </row>
    <row r="584" spans="11:11">
      <c r="K584" s="1093"/>
    </row>
    <row r="585" spans="11:11">
      <c r="K585" s="1093"/>
    </row>
    <row r="586" spans="11:11">
      <c r="K586" s="1093"/>
    </row>
    <row r="587" spans="11:11">
      <c r="K587" s="1093"/>
    </row>
    <row r="588" spans="11:11">
      <c r="K588" s="1093"/>
    </row>
    <row r="589" spans="11:11">
      <c r="K589" s="1093"/>
    </row>
    <row r="590" spans="11:11">
      <c r="K590" s="1093"/>
    </row>
    <row r="591" spans="11:11">
      <c r="K591" s="1093"/>
    </row>
    <row r="592" spans="11:11">
      <c r="K592" s="1093"/>
    </row>
    <row r="593" spans="11:11">
      <c r="K593" s="1093"/>
    </row>
    <row r="594" spans="11:11">
      <c r="K594" s="1093"/>
    </row>
    <row r="595" spans="11:11">
      <c r="K595" s="1093"/>
    </row>
    <row r="596" spans="11:11">
      <c r="K596" s="1093"/>
    </row>
    <row r="597" spans="11:11">
      <c r="K597" s="1093"/>
    </row>
    <row r="598" spans="11:11">
      <c r="K598" s="1093"/>
    </row>
    <row r="599" spans="11:11">
      <c r="K599" s="1093"/>
    </row>
    <row r="600" spans="11:11">
      <c r="K600" s="1093"/>
    </row>
    <row r="601" spans="11:11">
      <c r="K601" s="1093"/>
    </row>
    <row r="602" spans="11:11">
      <c r="K602" s="1093"/>
    </row>
    <row r="603" spans="11:11">
      <c r="K603" s="1093"/>
    </row>
    <row r="604" spans="11:11">
      <c r="K604" s="1093"/>
    </row>
    <row r="605" spans="11:11">
      <c r="K605" s="1093"/>
    </row>
    <row r="606" spans="11:11">
      <c r="K606" s="1093"/>
    </row>
    <row r="607" spans="11:11">
      <c r="K607" s="1093"/>
    </row>
    <row r="608" spans="11:11">
      <c r="K608" s="1093"/>
    </row>
    <row r="609" spans="11:11">
      <c r="K609" s="1093"/>
    </row>
    <row r="610" spans="11:11">
      <c r="K610" s="1093"/>
    </row>
    <row r="611" spans="11:11">
      <c r="K611" s="1093"/>
    </row>
    <row r="612" spans="11:11">
      <c r="K612" s="1093"/>
    </row>
    <row r="613" spans="11:11">
      <c r="K613" s="1093"/>
    </row>
    <row r="614" spans="11:11">
      <c r="K614" s="1093"/>
    </row>
    <row r="615" spans="11:11">
      <c r="K615" s="1093"/>
    </row>
    <row r="616" spans="11:11">
      <c r="K616" s="1093"/>
    </row>
    <row r="617" spans="11:11">
      <c r="K617" s="1093"/>
    </row>
    <row r="618" spans="11:11">
      <c r="K618" s="1093"/>
    </row>
    <row r="619" spans="11:11">
      <c r="K619" s="1093"/>
    </row>
    <row r="620" spans="11:11">
      <c r="K620" s="1093"/>
    </row>
    <row r="621" spans="11:11">
      <c r="K621" s="1093"/>
    </row>
    <row r="622" spans="11:11">
      <c r="K622" s="1093"/>
    </row>
    <row r="623" spans="11:11">
      <c r="K623" s="1093"/>
    </row>
    <row r="624" spans="11:11">
      <c r="K624" s="1093"/>
    </row>
    <row r="625" spans="11:11">
      <c r="K625" s="1093"/>
    </row>
    <row r="626" spans="11:11">
      <c r="K626" s="1093"/>
    </row>
    <row r="627" spans="11:11">
      <c r="K627" s="1093"/>
    </row>
    <row r="628" spans="11:11">
      <c r="K628" s="1093"/>
    </row>
    <row r="629" spans="11:11">
      <c r="K629" s="1093"/>
    </row>
    <row r="630" spans="11:11">
      <c r="K630" s="174"/>
    </row>
    <row r="631" spans="11:11">
      <c r="K631" s="174"/>
    </row>
    <row r="632" spans="11:11">
      <c r="K632" s="174"/>
    </row>
    <row r="633" spans="11:11">
      <c r="K633" s="174"/>
    </row>
    <row r="634" spans="11:11">
      <c r="K634" s="174"/>
    </row>
    <row r="635" spans="11:11">
      <c r="K635" s="174"/>
    </row>
    <row r="636" spans="11:11">
      <c r="K636" s="174"/>
    </row>
    <row r="637" spans="11:11">
      <c r="K637" s="174"/>
    </row>
    <row r="638" spans="11:11">
      <c r="K638" s="174"/>
    </row>
    <row r="639" spans="11:11">
      <c r="K639" s="174"/>
    </row>
    <row r="640" spans="11:11">
      <c r="K640" s="174"/>
    </row>
    <row r="641" spans="11:11">
      <c r="K641" s="174"/>
    </row>
    <row r="642" spans="11:11">
      <c r="K642" s="174"/>
    </row>
    <row r="643" spans="11:11">
      <c r="K643" s="174"/>
    </row>
    <row r="644" spans="11:11">
      <c r="K644" s="174"/>
    </row>
    <row r="645" spans="11:11">
      <c r="K645" s="174"/>
    </row>
    <row r="646" spans="11:11">
      <c r="K646" s="174"/>
    </row>
    <row r="647" spans="11:11">
      <c r="K647" s="174"/>
    </row>
    <row r="648" spans="11:11">
      <c r="K648" s="174"/>
    </row>
    <row r="649" spans="11:11">
      <c r="K649" s="174"/>
    </row>
    <row r="650" spans="11:11">
      <c r="K650" s="174"/>
    </row>
    <row r="651" spans="11:11">
      <c r="K651" s="174"/>
    </row>
    <row r="652" spans="11:11">
      <c r="K652" s="174"/>
    </row>
    <row r="653" spans="11:11">
      <c r="K653" s="174"/>
    </row>
    <row r="654" spans="11:11">
      <c r="K654" s="174"/>
    </row>
    <row r="655" spans="11:11">
      <c r="K655" s="174"/>
    </row>
    <row r="656" spans="11:11">
      <c r="K656" s="174"/>
    </row>
    <row r="657" spans="11:11">
      <c r="K657" s="174"/>
    </row>
    <row r="658" spans="11:11">
      <c r="K658" s="174"/>
    </row>
    <row r="659" spans="11:11">
      <c r="K659" s="174"/>
    </row>
    <row r="660" spans="11:11">
      <c r="K660" s="174"/>
    </row>
    <row r="661" spans="11:11">
      <c r="K661" s="174"/>
    </row>
    <row r="662" spans="11:11">
      <c r="K662" s="174"/>
    </row>
    <row r="663" spans="11:11">
      <c r="K663" s="174"/>
    </row>
    <row r="664" spans="11:11">
      <c r="K664" s="174"/>
    </row>
    <row r="665" spans="11:11">
      <c r="K665" s="174"/>
    </row>
    <row r="666" spans="11:11">
      <c r="K666" s="174"/>
    </row>
    <row r="667" spans="11:11">
      <c r="K667" s="174"/>
    </row>
    <row r="668" spans="11:11">
      <c r="K668" s="174"/>
    </row>
    <row r="669" spans="11:11">
      <c r="K669" s="174"/>
    </row>
    <row r="670" spans="11:11">
      <c r="K670" s="174"/>
    </row>
    <row r="671" spans="11:11">
      <c r="K671" s="174"/>
    </row>
    <row r="672" spans="11:11">
      <c r="K672" s="174"/>
    </row>
    <row r="673" spans="11:11">
      <c r="K673" s="174"/>
    </row>
    <row r="674" spans="11:11">
      <c r="K674" s="174"/>
    </row>
    <row r="675" spans="11:11">
      <c r="K675" s="174"/>
    </row>
    <row r="676" spans="11:11">
      <c r="K676" s="174"/>
    </row>
    <row r="677" spans="11:11">
      <c r="K677" s="174"/>
    </row>
    <row r="678" spans="11:11">
      <c r="K678" s="174"/>
    </row>
    <row r="679" spans="11:11">
      <c r="K679" s="174"/>
    </row>
    <row r="680" spans="11:11">
      <c r="K680" s="174"/>
    </row>
    <row r="681" spans="11:11">
      <c r="K681" s="174"/>
    </row>
    <row r="682" spans="11:11">
      <c r="K682" s="174"/>
    </row>
    <row r="683" spans="11:11">
      <c r="K683" s="174"/>
    </row>
    <row r="684" spans="11:11">
      <c r="K684" s="174"/>
    </row>
    <row r="685" spans="11:11">
      <c r="K685" s="174"/>
    </row>
    <row r="686" spans="11:11">
      <c r="K686" s="174"/>
    </row>
    <row r="687" spans="11:11">
      <c r="K687" s="174"/>
    </row>
    <row r="688" spans="11:11">
      <c r="K688" s="174"/>
    </row>
    <row r="689" spans="11:11">
      <c r="K689" s="174"/>
    </row>
    <row r="690" spans="11:11">
      <c r="K690" s="174"/>
    </row>
    <row r="691" spans="11:11">
      <c r="K691" s="174"/>
    </row>
    <row r="692" spans="11:11">
      <c r="K692" s="174"/>
    </row>
    <row r="693" spans="11:11">
      <c r="K693" s="174"/>
    </row>
    <row r="694" spans="11:11">
      <c r="K694" s="174"/>
    </row>
    <row r="695" spans="11:11">
      <c r="K695" s="174"/>
    </row>
    <row r="696" spans="11:11">
      <c r="K696" s="174"/>
    </row>
    <row r="697" spans="11:11">
      <c r="K697" s="174"/>
    </row>
    <row r="698" spans="11:11">
      <c r="K698" s="174"/>
    </row>
    <row r="699" spans="11:11">
      <c r="K699" s="174"/>
    </row>
    <row r="700" spans="11:11">
      <c r="K700" s="174"/>
    </row>
    <row r="701" spans="11:11">
      <c r="K701" s="174"/>
    </row>
    <row r="702" spans="11:11">
      <c r="K702" s="174"/>
    </row>
    <row r="703" spans="11:11">
      <c r="K703" s="174"/>
    </row>
    <row r="704" spans="11:11">
      <c r="K704" s="174"/>
    </row>
    <row r="705" spans="11:11">
      <c r="K705" s="174"/>
    </row>
    <row r="706" spans="11:11">
      <c r="K706" s="174"/>
    </row>
    <row r="707" spans="11:11">
      <c r="K707" s="174"/>
    </row>
    <row r="708" spans="11:11">
      <c r="K708" s="174"/>
    </row>
    <row r="709" spans="11:11">
      <c r="K709" s="174"/>
    </row>
    <row r="710" spans="11:11">
      <c r="K710" s="174"/>
    </row>
    <row r="711" spans="11:11">
      <c r="K711" s="174"/>
    </row>
    <row r="712" spans="11:11">
      <c r="K712" s="174"/>
    </row>
    <row r="713" spans="11:11">
      <c r="K713" s="174"/>
    </row>
    <row r="714" spans="11:11">
      <c r="K714" s="174"/>
    </row>
    <row r="715" spans="11:11">
      <c r="K715" s="174"/>
    </row>
    <row r="716" spans="11:11">
      <c r="K716" s="174"/>
    </row>
    <row r="717" spans="11:11">
      <c r="K717" s="174"/>
    </row>
    <row r="718" spans="11:11">
      <c r="K718" s="174"/>
    </row>
    <row r="719" spans="11:11">
      <c r="K719" s="174"/>
    </row>
    <row r="720" spans="11:11">
      <c r="K720" s="174"/>
    </row>
    <row r="721" spans="11:11">
      <c r="K721" s="174"/>
    </row>
    <row r="722" spans="11:11">
      <c r="K722" s="174"/>
    </row>
    <row r="723" spans="11:11">
      <c r="K723" s="174"/>
    </row>
  </sheetData>
  <phoneticPr fontId="0" type="noConversion"/>
  <conditionalFormatting sqref="D141:E145 C147:E147 C141:C146 D136:E138 C140:E140 C136:C139 C135:E135 C21:C24 D21:E23 C14:E20 C32:C35 D32:E34 C25:E31 C43:C46 D43:E45 C36:E42 C54:C57 D54:E56 C47:E53 C65:C68 D65:E67 C58:E64 C76:C79 D76:E78 C69:E75 C87:C90 D87:E89 C80:E86 C98:C101 D98:E100 C91:E97 C109:C112 D109:E111 C102:E108 C120:C123 D120:E122 C113:E119 C131:C134 D131:E133 C124:E130">
    <cfRule type="expression" dxfId="538" priority="1" stopIfTrue="1">
      <formula>$S14&gt;=1</formula>
    </cfRule>
  </conditionalFormatting>
  <conditionalFormatting sqref="C13">
    <cfRule type="expression" dxfId="537" priority="2" stopIfTrue="1">
      <formula>$S10&gt;=1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7" max="65535" man="1"/>
    <brk id="47" max="65535" man="1"/>
    <brk id="67" max="65535" man="1"/>
    <brk id="87" max="65535" man="1"/>
    <brk id="107" max="65535" man="1"/>
    <brk id="127" max="65535" man="1"/>
  </rowBreaks>
  <drawing r:id="rId2"/>
  <legacyDrawing r:id="rId3"/>
</worksheet>
</file>

<file path=xl/worksheets/sheet5.xml><?xml version="1.0" encoding="utf-8"?>
<worksheet xmlns="http://schemas.openxmlformats.org/spreadsheetml/2006/main" xmlns:r="http://schemas.openxmlformats.org/officeDocument/2006/relationships">
  <sheetPr codeName="Sheet15"/>
  <dimension ref="A1:AB2342"/>
  <sheetViews>
    <sheetView showGridLines="0" showZeros="0" zoomScale="86" workbookViewId="0">
      <pane ySplit="6" topLeftCell="A7" activePane="bottomLeft" state="frozen"/>
      <selection activeCell="C42" sqref="C42"/>
      <selection pane="bottomLeft" activeCell="L13" sqref="L13"/>
    </sheetView>
  </sheetViews>
  <sheetFormatPr defaultRowHeight="12.75"/>
  <cols>
    <col min="1" max="1" width="3.85546875" customWidth="1"/>
    <col min="2" max="2" width="7.28515625" customWidth="1"/>
    <col min="3" max="3" width="22.85546875" customWidth="1"/>
    <col min="4" max="4" width="21.85546875" customWidth="1"/>
    <col min="5" max="5" width="7.7109375" style="40" customWidth="1"/>
    <col min="6" max="6" width="12.140625" style="410" customWidth="1"/>
    <col min="7" max="7" width="4.7109375" style="58" hidden="1" customWidth="1"/>
    <col min="8" max="9" width="0.140625" style="58" hidden="1" customWidth="1"/>
    <col min="10" max="10" width="7.7109375" style="401" customWidth="1"/>
    <col min="11" max="11" width="7.7109375" style="40" customWidth="1"/>
    <col min="12" max="12" width="12" style="40" customWidth="1"/>
    <col min="13" max="13" width="3.7109375" style="40" hidden="1" customWidth="1"/>
    <col min="14" max="14" width="6" style="40" customWidth="1"/>
    <col min="15" max="15" width="6.7109375" style="40" hidden="1" customWidth="1"/>
    <col min="16" max="16" width="7.42578125" style="40" customWidth="1"/>
    <col min="17" max="17" width="7.7109375" style="40" customWidth="1"/>
    <col min="18" max="18" width="7.7109375" style="177" customWidth="1"/>
    <col min="19" max="19" width="3.140625" style="40" hidden="1" customWidth="1"/>
    <col min="20" max="20" width="6.140625" style="174" customWidth="1"/>
    <col min="21" max="23" width="2.42578125" style="174" hidden="1" customWidth="1"/>
  </cols>
  <sheetData>
    <row r="1" spans="1:28" ht="26.25">
      <c r="A1" s="49">
        <f>'vnos podatkov'!$A$6</f>
        <v>0</v>
      </c>
      <c r="B1" s="49"/>
      <c r="C1" s="50"/>
      <c r="D1" s="148"/>
      <c r="E1" s="151" t="s">
        <v>74</v>
      </c>
      <c r="G1" s="642"/>
      <c r="H1" s="642"/>
      <c r="I1" s="643"/>
      <c r="J1" s="638"/>
      <c r="K1" s="219"/>
      <c r="L1" s="219"/>
      <c r="M1" s="219"/>
      <c r="N1" s="219"/>
      <c r="O1" s="219"/>
      <c r="P1" s="219"/>
      <c r="Q1" s="219"/>
      <c r="R1" s="635"/>
      <c r="S1" s="52"/>
    </row>
    <row r="2" spans="1:28" ht="16.5" thickBot="1">
      <c r="A2" s="53">
        <f>'vnos podatkov'!$A$8</f>
        <v>0</v>
      </c>
      <c r="B2" s="53">
        <f>'vnos podatkov'!$B$8</f>
        <v>0</v>
      </c>
      <c r="C2" s="53">
        <f>'vnos podatkov'!$C$8</f>
        <v>0</v>
      </c>
      <c r="D2" s="46"/>
      <c r="E2" s="151" t="s">
        <v>82</v>
      </c>
      <c r="G2" s="223"/>
      <c r="H2" s="223"/>
      <c r="I2" s="223"/>
      <c r="J2" s="223"/>
      <c r="K2" s="223"/>
      <c r="L2" s="638"/>
      <c r="M2" s="638"/>
      <c r="N2" s="638"/>
      <c r="O2" s="638"/>
      <c r="P2" s="638"/>
      <c r="Q2" s="637"/>
      <c r="R2" s="1018"/>
      <c r="S2" s="375"/>
    </row>
    <row r="3" spans="1:28" s="2" customFormat="1" ht="13.5" thickBot="1">
      <c r="A3" s="656" t="s">
        <v>119</v>
      </c>
      <c r="B3" s="659"/>
      <c r="C3" s="659"/>
      <c r="D3" s="660"/>
      <c r="E3" s="19"/>
      <c r="F3" s="644"/>
      <c r="G3" s="645"/>
      <c r="H3" s="645"/>
      <c r="I3" s="645"/>
      <c r="J3" s="158"/>
      <c r="K3" s="640"/>
      <c r="L3" s="225"/>
      <c r="M3" s="633"/>
      <c r="N3" s="449"/>
      <c r="O3" s="632"/>
      <c r="P3" s="1665" t="s">
        <v>75</v>
      </c>
      <c r="Q3" s="1665"/>
      <c r="R3" s="1665"/>
      <c r="S3" s="374"/>
      <c r="T3" s="179"/>
      <c r="U3" s="180"/>
      <c r="V3" s="180"/>
      <c r="W3" s="180"/>
    </row>
    <row r="4" spans="1:28" s="2" customFormat="1">
      <c r="A4" s="42" t="s">
        <v>388</v>
      </c>
      <c r="B4" s="42"/>
      <c r="C4" s="42" t="s">
        <v>387</v>
      </c>
      <c r="D4" s="153" t="s">
        <v>76</v>
      </c>
      <c r="E4" s="42" t="s">
        <v>123</v>
      </c>
      <c r="F4" s="646"/>
      <c r="G4" s="647"/>
      <c r="H4" s="647"/>
      <c r="I4" s="648" t="s">
        <v>83</v>
      </c>
      <c r="J4" s="153" t="s">
        <v>83</v>
      </c>
      <c r="K4" s="641"/>
      <c r="L4" s="639" t="s">
        <v>69</v>
      </c>
      <c r="M4" s="649"/>
      <c r="N4" s="449"/>
      <c r="O4" s="634"/>
      <c r="P4" s="1665"/>
      <c r="Q4" s="1665"/>
      <c r="R4" s="1665"/>
      <c r="S4" s="19"/>
      <c r="T4" s="179"/>
      <c r="U4" s="181"/>
      <c r="V4" s="181"/>
      <c r="W4" s="181"/>
    </row>
    <row r="5" spans="1:28" s="2" customFormat="1" ht="13.5" thickBot="1">
      <c r="A5" s="942">
        <f>'vnos podatkov'!$D$8</f>
        <v>0</v>
      </c>
      <c r="B5" s="942"/>
      <c r="C5" s="942">
        <f>'vnos podatkov'!$A$10</f>
        <v>0</v>
      </c>
      <c r="D5" s="388">
        <f>'vnos podatkov'!$C$10</f>
        <v>0</v>
      </c>
      <c r="E5" s="631">
        <f>'vnos podatkov'!$D$10</f>
        <v>0</v>
      </c>
      <c r="F5" s="1011"/>
      <c r="G5" s="631"/>
      <c r="H5" s="631"/>
      <c r="I5" s="388">
        <f>'vnos podatkov'!$B$10</f>
        <v>0</v>
      </c>
      <c r="J5" s="388">
        <f>'vnos podatkov'!$B$10</f>
        <v>0</v>
      </c>
      <c r="K5" s="1012"/>
      <c r="L5" s="388">
        <f>'vnos podatkov'!$E$10</f>
        <v>0</v>
      </c>
      <c r="M5" s="1013"/>
      <c r="N5" s="388"/>
      <c r="O5" s="388"/>
      <c r="P5" s="1665"/>
      <c r="Q5" s="1665"/>
      <c r="R5" s="1665"/>
      <c r="S5" s="178"/>
      <c r="T5" s="179"/>
      <c r="U5" s="181"/>
      <c r="V5" s="181"/>
      <c r="W5" s="181"/>
    </row>
    <row r="6" spans="1:28" s="373" customFormat="1" ht="34.5" customHeight="1">
      <c r="A6" s="1014" t="s">
        <v>80</v>
      </c>
      <c r="B6" s="1014" t="s">
        <v>126</v>
      </c>
      <c r="C6" s="1014" t="s">
        <v>138</v>
      </c>
      <c r="D6" s="1014" t="s">
        <v>137</v>
      </c>
      <c r="E6" s="1014" t="s">
        <v>76</v>
      </c>
      <c r="F6" s="1015" t="s">
        <v>77</v>
      </c>
      <c r="G6" s="1014" t="s">
        <v>109</v>
      </c>
      <c r="H6" s="1014"/>
      <c r="I6" s="448"/>
      <c r="J6" s="1016" t="s">
        <v>95</v>
      </c>
      <c r="K6" s="1014" t="s">
        <v>209</v>
      </c>
      <c r="L6" s="1014" t="s">
        <v>210</v>
      </c>
      <c r="M6" s="1017"/>
      <c r="N6" s="1014" t="s">
        <v>346</v>
      </c>
      <c r="O6" s="1017" t="s">
        <v>0</v>
      </c>
      <c r="P6" s="1014" t="s">
        <v>78</v>
      </c>
      <c r="Q6" s="1014" t="s">
        <v>84</v>
      </c>
      <c r="R6" s="1014" t="s">
        <v>79</v>
      </c>
      <c r="S6" s="376" t="s">
        <v>1</v>
      </c>
      <c r="T6" s="377"/>
      <c r="U6" s="377"/>
      <c r="V6" s="377"/>
      <c r="W6" s="377"/>
    </row>
    <row r="7" spans="1:28" s="11" customFormat="1" ht="18.95" customHeight="1">
      <c r="A7" s="1010">
        <v>1</v>
      </c>
      <c r="B7" s="1469"/>
      <c r="C7" s="1470"/>
      <c r="D7" s="1470"/>
      <c r="E7" s="1471"/>
      <c r="F7" s="1472"/>
      <c r="G7" s="1472"/>
      <c r="H7" s="1472"/>
      <c r="I7" s="1473"/>
      <c r="J7" s="1469"/>
      <c r="K7" s="1469"/>
      <c r="L7" s="1469"/>
      <c r="M7" s="1469"/>
      <c r="N7" s="1469"/>
      <c r="O7" s="445"/>
      <c r="P7" s="445"/>
      <c r="Q7" s="446"/>
      <c r="R7" s="446"/>
      <c r="S7" s="651">
        <v>19</v>
      </c>
      <c r="T7" s="175"/>
      <c r="U7" s="175"/>
      <c r="V7" s="175"/>
      <c r="W7" s="175"/>
      <c r="X7" s="1487" t="s">
        <v>431</v>
      </c>
      <c r="Y7" s="1491"/>
      <c r="Z7" s="1491"/>
      <c r="AA7" s="1491"/>
      <c r="AB7" s="1492"/>
    </row>
    <row r="8" spans="1:28" s="11" customFormat="1" ht="18.95" customHeight="1">
      <c r="A8" s="1010">
        <v>2</v>
      </c>
      <c r="B8" s="1469"/>
      <c r="C8" s="1470"/>
      <c r="D8" s="1470"/>
      <c r="E8" s="1471"/>
      <c r="F8" s="1472"/>
      <c r="G8" s="1472"/>
      <c r="H8" s="1472"/>
      <c r="I8" s="1473"/>
      <c r="J8" s="1469"/>
      <c r="K8" s="1469"/>
      <c r="L8" s="1469"/>
      <c r="M8" s="1469"/>
      <c r="N8" s="1469"/>
      <c r="O8" s="445"/>
      <c r="P8" s="445"/>
      <c r="Q8" s="446"/>
      <c r="R8" s="446"/>
      <c r="S8" s="413"/>
      <c r="T8" s="175"/>
      <c r="U8" s="175"/>
      <c r="V8" s="175"/>
      <c r="W8" s="175"/>
      <c r="X8" s="1488" t="s">
        <v>437</v>
      </c>
      <c r="Y8" s="1493"/>
      <c r="Z8" s="1493"/>
      <c r="AA8" s="1493"/>
      <c r="AB8" s="1494"/>
    </row>
    <row r="9" spans="1:28" s="11" customFormat="1" ht="18.95" customHeight="1">
      <c r="A9" s="1010">
        <v>3</v>
      </c>
      <c r="B9" s="1469"/>
      <c r="C9" s="1470"/>
      <c r="D9" s="1470"/>
      <c r="E9" s="1471"/>
      <c r="F9" s="1472"/>
      <c r="G9" s="1472"/>
      <c r="H9" s="1472"/>
      <c r="I9" s="1473"/>
      <c r="J9" s="1469"/>
      <c r="K9" s="1469"/>
      <c r="L9" s="1469"/>
      <c r="M9" s="1469"/>
      <c r="N9" s="1469"/>
      <c r="O9" s="445"/>
      <c r="P9" s="445"/>
      <c r="Q9" s="446"/>
      <c r="R9" s="446"/>
      <c r="S9" s="413"/>
      <c r="T9" s="175"/>
      <c r="U9" s="175"/>
      <c r="V9" s="175"/>
      <c r="W9" s="175"/>
      <c r="X9" s="1488" t="s">
        <v>432</v>
      </c>
      <c r="Y9" s="1493"/>
      <c r="Z9" s="1493"/>
      <c r="AA9" s="1493"/>
      <c r="AB9" s="1494"/>
    </row>
    <row r="10" spans="1:28" s="11" customFormat="1" ht="18.95" customHeight="1">
      <c r="A10" s="1010">
        <v>4</v>
      </c>
      <c r="B10" s="1469"/>
      <c r="C10" s="1470"/>
      <c r="D10" s="1470"/>
      <c r="E10" s="1471"/>
      <c r="F10" s="1472"/>
      <c r="G10" s="1472"/>
      <c r="H10" s="1472"/>
      <c r="I10" s="1473"/>
      <c r="J10" s="1469"/>
      <c r="K10" s="1469"/>
      <c r="L10" s="1469"/>
      <c r="M10" s="1469"/>
      <c r="N10" s="1469"/>
      <c r="O10" s="445"/>
      <c r="P10" s="650"/>
      <c r="Q10" s="446"/>
      <c r="R10" s="446"/>
      <c r="S10" s="413"/>
      <c r="T10" s="175"/>
      <c r="U10" s="175"/>
      <c r="V10" s="175"/>
      <c r="W10" s="175"/>
      <c r="X10" s="1488" t="s">
        <v>438</v>
      </c>
      <c r="Y10" s="1493"/>
      <c r="Z10" s="1493"/>
      <c r="AA10" s="1493"/>
      <c r="AB10" s="1494"/>
    </row>
    <row r="11" spans="1:28" s="11" customFormat="1" ht="21.75" customHeight="1">
      <c r="A11" s="1010">
        <v>5</v>
      </c>
      <c r="B11" s="1469"/>
      <c r="C11" s="1470"/>
      <c r="D11" s="1470"/>
      <c r="E11" s="1471"/>
      <c r="F11" s="1472"/>
      <c r="G11" s="1472"/>
      <c r="H11" s="1472"/>
      <c r="I11" s="1473"/>
      <c r="J11" s="1469"/>
      <c r="K11" s="1469"/>
      <c r="L11" s="1469"/>
      <c r="M11" s="1469"/>
      <c r="N11" s="1469"/>
      <c r="O11" s="445"/>
      <c r="P11" s="650"/>
      <c r="Q11" s="446"/>
      <c r="R11" s="446"/>
      <c r="S11" s="413"/>
      <c r="T11" s="175"/>
      <c r="U11" s="175"/>
      <c r="V11" s="175"/>
      <c r="W11" s="175"/>
      <c r="X11" s="1489" t="s">
        <v>439</v>
      </c>
      <c r="Y11" s="1493"/>
      <c r="Z11" s="1493"/>
      <c r="AA11" s="1493"/>
      <c r="AB11" s="1494"/>
    </row>
    <row r="12" spans="1:28" s="11" customFormat="1" ht="18.75" customHeight="1">
      <c r="A12" s="1010">
        <v>6</v>
      </c>
      <c r="B12" s="1469"/>
      <c r="C12" s="1470"/>
      <c r="D12" s="1470"/>
      <c r="E12" s="1471"/>
      <c r="F12" s="1472"/>
      <c r="G12" s="1472"/>
      <c r="H12" s="1472"/>
      <c r="I12" s="1473"/>
      <c r="J12" s="1469"/>
      <c r="K12" s="1469"/>
      <c r="L12" s="1469"/>
      <c r="M12" s="1469"/>
      <c r="N12" s="1469"/>
      <c r="O12" s="445"/>
      <c r="P12" s="445"/>
      <c r="Q12" s="446"/>
      <c r="R12" s="446"/>
      <c r="S12" s="413"/>
      <c r="T12" s="175"/>
      <c r="U12" s="175"/>
      <c r="V12" s="175"/>
      <c r="W12" s="175"/>
      <c r="X12" s="1490" t="s">
        <v>436</v>
      </c>
      <c r="Y12" s="1495"/>
      <c r="Z12" s="1495"/>
      <c r="AA12" s="1495"/>
      <c r="AB12" s="1496"/>
    </row>
    <row r="13" spans="1:28" s="11" customFormat="1" ht="18.95" customHeight="1">
      <c r="A13" s="1010">
        <v>7</v>
      </c>
      <c r="B13" s="1469"/>
      <c r="C13" s="1470"/>
      <c r="D13" s="1470"/>
      <c r="E13" s="1471"/>
      <c r="F13" s="1472"/>
      <c r="G13" s="1472"/>
      <c r="H13" s="1472"/>
      <c r="I13" s="1473"/>
      <c r="J13" s="1469"/>
      <c r="K13" s="1469"/>
      <c r="L13" s="1469"/>
      <c r="M13" s="1469"/>
      <c r="N13" s="1469"/>
      <c r="O13" s="445"/>
      <c r="P13" s="445"/>
      <c r="Q13" s="446"/>
      <c r="R13" s="446"/>
      <c r="S13" s="413"/>
      <c r="T13" s="175"/>
      <c r="U13" s="175"/>
      <c r="V13" s="175"/>
      <c r="W13" s="175"/>
    </row>
    <row r="14" spans="1:28" s="11" customFormat="1" ht="18.95" customHeight="1">
      <c r="A14" s="1010">
        <v>8</v>
      </c>
      <c r="B14" s="1469"/>
      <c r="C14" s="1470"/>
      <c r="D14" s="1470"/>
      <c r="E14" s="1471"/>
      <c r="F14" s="1472"/>
      <c r="G14" s="1472"/>
      <c r="H14" s="1472"/>
      <c r="I14" s="1473"/>
      <c r="J14" s="1469"/>
      <c r="K14" s="1469"/>
      <c r="L14" s="1469"/>
      <c r="M14" s="1469"/>
      <c r="N14" s="1469"/>
      <c r="O14" s="445"/>
      <c r="P14" s="445"/>
      <c r="Q14" s="446"/>
      <c r="R14" s="446"/>
      <c r="S14" s="413"/>
      <c r="T14" s="175"/>
      <c r="U14" s="175"/>
      <c r="V14" s="175"/>
      <c r="W14" s="175"/>
    </row>
    <row r="15" spans="1:28" s="11" customFormat="1" ht="18.95" customHeight="1">
      <c r="A15" s="1010">
        <v>9</v>
      </c>
      <c r="B15" s="1469"/>
      <c r="C15" s="1470"/>
      <c r="D15" s="1470"/>
      <c r="E15" s="1471"/>
      <c r="F15" s="1472"/>
      <c r="G15" s="1472"/>
      <c r="H15" s="1472"/>
      <c r="I15" s="1473"/>
      <c r="J15" s="1469"/>
      <c r="K15" s="1469"/>
      <c r="L15" s="1469"/>
      <c r="M15" s="1469"/>
      <c r="N15" s="1469"/>
      <c r="O15" s="445"/>
      <c r="P15" s="445"/>
      <c r="Q15" s="446"/>
      <c r="R15" s="446"/>
      <c r="S15" s="413"/>
      <c r="T15" s="175"/>
      <c r="U15" s="175"/>
      <c r="V15" s="175"/>
      <c r="W15" s="175"/>
    </row>
    <row r="16" spans="1:28" s="11" customFormat="1" ht="18.95" customHeight="1">
      <c r="A16" s="1010">
        <v>10</v>
      </c>
      <c r="B16" s="1469"/>
      <c r="C16" s="1470"/>
      <c r="D16" s="1470"/>
      <c r="E16" s="1471"/>
      <c r="F16" s="1472"/>
      <c r="G16" s="1472"/>
      <c r="H16" s="1472"/>
      <c r="I16" s="1473"/>
      <c r="J16" s="1469"/>
      <c r="K16" s="1469"/>
      <c r="L16" s="1469"/>
      <c r="M16" s="1469"/>
      <c r="N16" s="1469"/>
      <c r="O16" s="445"/>
      <c r="P16" s="445"/>
      <c r="Q16" s="446"/>
      <c r="R16" s="446"/>
      <c r="S16" s="413"/>
      <c r="T16" s="175"/>
      <c r="U16" s="175"/>
      <c r="V16" s="175"/>
      <c r="W16" s="175"/>
    </row>
    <row r="17" spans="1:23" s="11" customFormat="1" ht="18.95" customHeight="1">
      <c r="A17" s="1010">
        <v>11</v>
      </c>
      <c r="B17" s="1469"/>
      <c r="C17" s="1470"/>
      <c r="D17" s="1470"/>
      <c r="E17" s="1471"/>
      <c r="F17" s="1472"/>
      <c r="G17" s="1472"/>
      <c r="H17" s="1472"/>
      <c r="I17" s="1473"/>
      <c r="J17" s="1469"/>
      <c r="K17" s="1469"/>
      <c r="L17" s="1469"/>
      <c r="M17" s="1469"/>
      <c r="N17" s="1469"/>
      <c r="O17" s="445"/>
      <c r="P17" s="445"/>
      <c r="Q17" s="446"/>
      <c r="R17" s="446"/>
      <c r="S17" s="413"/>
      <c r="T17" s="175"/>
      <c r="U17" s="175"/>
      <c r="V17" s="175"/>
      <c r="W17" s="175"/>
    </row>
    <row r="18" spans="1:23" s="11" customFormat="1" ht="18.95" customHeight="1">
      <c r="A18" s="1010">
        <v>12</v>
      </c>
      <c r="B18" s="1469"/>
      <c r="C18" s="1470"/>
      <c r="D18" s="1470"/>
      <c r="E18" s="1471"/>
      <c r="F18" s="1472"/>
      <c r="G18" s="1472"/>
      <c r="H18" s="1472"/>
      <c r="I18" s="1473"/>
      <c r="J18" s="1469"/>
      <c r="K18" s="1469"/>
      <c r="L18" s="1469"/>
      <c r="M18" s="1469"/>
      <c r="N18" s="1469"/>
      <c r="O18" s="445"/>
      <c r="P18" s="445"/>
      <c r="Q18" s="446"/>
      <c r="R18" s="446"/>
      <c r="S18" s="413"/>
      <c r="T18" s="175"/>
      <c r="U18" s="175"/>
      <c r="V18" s="175"/>
      <c r="W18" s="175"/>
    </row>
    <row r="19" spans="1:23" s="11" customFormat="1" ht="18.95" customHeight="1">
      <c r="A19" s="1010">
        <v>13</v>
      </c>
      <c r="B19" s="1469"/>
      <c r="C19" s="1470"/>
      <c r="D19" s="1470"/>
      <c r="E19" s="1471"/>
      <c r="F19" s="1472"/>
      <c r="G19" s="1472"/>
      <c r="H19" s="1472"/>
      <c r="I19" s="1473"/>
      <c r="J19" s="1469"/>
      <c r="K19" s="1469"/>
      <c r="L19" s="1469"/>
      <c r="M19" s="1469"/>
      <c r="N19" s="1469"/>
      <c r="O19" s="445"/>
      <c r="P19" s="445"/>
      <c r="Q19" s="446"/>
      <c r="R19" s="446"/>
      <c r="S19" s="413"/>
      <c r="T19" s="175"/>
      <c r="U19" s="175"/>
      <c r="V19" s="175"/>
      <c r="W19" s="175"/>
    </row>
    <row r="20" spans="1:23" s="11" customFormat="1" ht="18.95" customHeight="1">
      <c r="A20" s="1010">
        <v>14</v>
      </c>
      <c r="B20" s="1469"/>
      <c r="C20" s="1470"/>
      <c r="D20" s="1470"/>
      <c r="E20" s="1471"/>
      <c r="F20" s="1472"/>
      <c r="G20" s="1472"/>
      <c r="H20" s="1472"/>
      <c r="I20" s="1473"/>
      <c r="J20" s="1469"/>
      <c r="K20" s="1469"/>
      <c r="L20" s="1469"/>
      <c r="M20" s="1469"/>
      <c r="N20" s="1469"/>
      <c r="O20" s="445"/>
      <c r="P20" s="445"/>
      <c r="Q20" s="446"/>
      <c r="R20" s="446"/>
      <c r="S20" s="413"/>
      <c r="T20" s="175"/>
      <c r="U20" s="175"/>
      <c r="V20" s="175"/>
      <c r="W20" s="175"/>
    </row>
    <row r="21" spans="1:23" s="11" customFormat="1" ht="18.95" customHeight="1">
      <c r="A21" s="1010">
        <v>15</v>
      </c>
      <c r="B21" s="1469"/>
      <c r="C21" s="1470"/>
      <c r="D21" s="1470"/>
      <c r="E21" s="1471"/>
      <c r="F21" s="1472"/>
      <c r="G21" s="1472"/>
      <c r="H21" s="1472"/>
      <c r="I21" s="1473"/>
      <c r="J21" s="1469"/>
      <c r="K21" s="1469"/>
      <c r="L21" s="1469"/>
      <c r="M21" s="1469"/>
      <c r="N21" s="1469"/>
      <c r="O21" s="445"/>
      <c r="P21" s="445"/>
      <c r="Q21" s="446"/>
      <c r="R21" s="446"/>
      <c r="S21" s="413"/>
      <c r="T21" s="175"/>
      <c r="U21" s="175"/>
      <c r="V21" s="175"/>
      <c r="W21" s="175"/>
    </row>
    <row r="22" spans="1:23" s="11" customFormat="1" ht="18.95" customHeight="1">
      <c r="A22" s="1010">
        <v>16</v>
      </c>
      <c r="B22" s="1469"/>
      <c r="C22" s="1470"/>
      <c r="D22" s="1470"/>
      <c r="E22" s="1471"/>
      <c r="F22" s="1472"/>
      <c r="G22" s="1472"/>
      <c r="H22" s="1472"/>
      <c r="I22" s="1473"/>
      <c r="J22" s="1469"/>
      <c r="K22" s="1469"/>
      <c r="L22" s="1469"/>
      <c r="M22" s="1469"/>
      <c r="N22" s="1469"/>
      <c r="O22" s="445"/>
      <c r="P22" s="445"/>
      <c r="Q22" s="446"/>
      <c r="R22" s="446"/>
      <c r="S22" s="413"/>
      <c r="T22" s="175"/>
      <c r="U22" s="175"/>
      <c r="V22" s="175"/>
      <c r="W22" s="175"/>
    </row>
    <row r="23" spans="1:23" s="11" customFormat="1" ht="18.95" customHeight="1">
      <c r="A23" s="1010">
        <v>17</v>
      </c>
      <c r="B23" s="1469"/>
      <c r="C23" s="1470"/>
      <c r="D23" s="1470"/>
      <c r="E23" s="1471"/>
      <c r="F23" s="1472"/>
      <c r="G23" s="1472"/>
      <c r="H23" s="1472"/>
      <c r="I23" s="1473"/>
      <c r="J23" s="1469"/>
      <c r="K23" s="1469"/>
      <c r="L23" s="1469"/>
      <c r="M23" s="1469"/>
      <c r="N23" s="1469"/>
      <c r="O23" s="445"/>
      <c r="P23" s="445"/>
      <c r="Q23" s="446"/>
      <c r="R23" s="446"/>
      <c r="S23" s="413"/>
      <c r="T23" s="175"/>
      <c r="U23" s="175"/>
      <c r="V23" s="175"/>
      <c r="W23" s="175"/>
    </row>
    <row r="24" spans="1:23" s="11" customFormat="1" ht="18.95" customHeight="1">
      <c r="A24" s="1010">
        <v>18</v>
      </c>
      <c r="B24" s="1469"/>
      <c r="C24" s="1470"/>
      <c r="D24" s="1470"/>
      <c r="E24" s="1471"/>
      <c r="F24" s="1472"/>
      <c r="G24" s="1472"/>
      <c r="H24" s="1472"/>
      <c r="I24" s="1473"/>
      <c r="J24" s="1469"/>
      <c r="K24" s="1469"/>
      <c r="L24" s="1469"/>
      <c r="M24" s="1469"/>
      <c r="N24" s="1469"/>
      <c r="O24" s="445"/>
      <c r="P24" s="445"/>
      <c r="Q24" s="446"/>
      <c r="R24" s="446"/>
      <c r="S24" s="413"/>
      <c r="T24" s="175"/>
      <c r="U24" s="175"/>
      <c r="V24" s="175"/>
      <c r="W24" s="175"/>
    </row>
    <row r="25" spans="1:23" s="11" customFormat="1" ht="18.95" customHeight="1">
      <c r="A25" s="1010">
        <v>19</v>
      </c>
      <c r="B25" s="1469"/>
      <c r="C25" s="1470"/>
      <c r="D25" s="1470"/>
      <c r="E25" s="1471"/>
      <c r="F25" s="1472"/>
      <c r="G25" s="1472"/>
      <c r="H25" s="1472"/>
      <c r="I25" s="1473"/>
      <c r="J25" s="1469"/>
      <c r="K25" s="1469"/>
      <c r="L25" s="1469"/>
      <c r="M25" s="1469"/>
      <c r="N25" s="1469"/>
      <c r="O25" s="445"/>
      <c r="P25" s="445"/>
      <c r="Q25" s="446"/>
      <c r="R25" s="446"/>
      <c r="S25" s="413"/>
      <c r="T25" s="175"/>
      <c r="U25" s="175"/>
      <c r="V25" s="175"/>
      <c r="W25" s="175"/>
    </row>
    <row r="26" spans="1:23" s="11" customFormat="1" ht="18.95" customHeight="1">
      <c r="A26" s="1010">
        <v>20</v>
      </c>
      <c r="B26" s="1469"/>
      <c r="C26" s="1470"/>
      <c r="D26" s="1470"/>
      <c r="E26" s="1471"/>
      <c r="F26" s="1472"/>
      <c r="G26" s="1472"/>
      <c r="H26" s="1472"/>
      <c r="I26" s="1473"/>
      <c r="J26" s="1469"/>
      <c r="K26" s="1469"/>
      <c r="L26" s="1469"/>
      <c r="M26" s="1469"/>
      <c r="N26" s="1469"/>
      <c r="O26" s="445"/>
      <c r="P26" s="445"/>
      <c r="Q26" s="446"/>
      <c r="R26" s="446"/>
      <c r="S26" s="413"/>
      <c r="T26" s="175"/>
      <c r="U26" s="175"/>
      <c r="V26" s="175"/>
      <c r="W26" s="175"/>
    </row>
    <row r="27" spans="1:23" s="11" customFormat="1" ht="18.95" customHeight="1">
      <c r="A27" s="1010">
        <v>21</v>
      </c>
      <c r="B27" s="1469"/>
      <c r="C27" s="1470"/>
      <c r="D27" s="1470"/>
      <c r="E27" s="1471"/>
      <c r="F27" s="1472"/>
      <c r="G27" s="1472"/>
      <c r="H27" s="1472"/>
      <c r="I27" s="1473"/>
      <c r="J27" s="1469"/>
      <c r="K27" s="1469"/>
      <c r="L27" s="1469"/>
      <c r="M27" s="1469"/>
      <c r="N27" s="1469"/>
      <c r="O27" s="445"/>
      <c r="P27" s="445"/>
      <c r="Q27" s="446"/>
      <c r="R27" s="446"/>
      <c r="S27" s="413"/>
      <c r="T27" s="175"/>
      <c r="U27" s="175"/>
      <c r="V27" s="175"/>
      <c r="W27" s="175"/>
    </row>
    <row r="28" spans="1:23" s="11" customFormat="1" ht="18.95" customHeight="1">
      <c r="A28" s="1010">
        <v>22</v>
      </c>
      <c r="B28" s="1469"/>
      <c r="C28" s="1470"/>
      <c r="D28" s="1470"/>
      <c r="E28" s="1471"/>
      <c r="F28" s="1472"/>
      <c r="G28" s="1472"/>
      <c r="H28" s="1472"/>
      <c r="I28" s="1473"/>
      <c r="J28" s="1469"/>
      <c r="K28" s="1469"/>
      <c r="L28" s="1469"/>
      <c r="M28" s="1469"/>
      <c r="N28" s="1469"/>
      <c r="O28" s="445"/>
      <c r="P28" s="445"/>
      <c r="Q28" s="446"/>
      <c r="R28" s="446"/>
      <c r="S28" s="413"/>
      <c r="T28" s="175"/>
      <c r="U28" s="175"/>
      <c r="V28" s="175"/>
      <c r="W28" s="175"/>
    </row>
    <row r="29" spans="1:23" s="11" customFormat="1" ht="18.95" customHeight="1">
      <c r="A29" s="1010">
        <v>23</v>
      </c>
      <c r="B29" s="1469"/>
      <c r="C29" s="1470"/>
      <c r="D29" s="1470"/>
      <c r="E29" s="1471"/>
      <c r="F29" s="1472"/>
      <c r="G29" s="1472"/>
      <c r="H29" s="1472"/>
      <c r="I29" s="1473"/>
      <c r="J29" s="1469"/>
      <c r="K29" s="1469"/>
      <c r="L29" s="1469"/>
      <c r="M29" s="1469"/>
      <c r="N29" s="1469"/>
      <c r="O29" s="445"/>
      <c r="P29" s="445"/>
      <c r="Q29" s="446"/>
      <c r="R29" s="446"/>
      <c r="S29" s="413"/>
      <c r="T29" s="175"/>
      <c r="U29" s="175"/>
      <c r="V29" s="175"/>
      <c r="W29" s="175"/>
    </row>
    <row r="30" spans="1:23" s="11" customFormat="1" ht="18.95" customHeight="1">
      <c r="A30" s="1010">
        <v>24</v>
      </c>
      <c r="B30" s="1469"/>
      <c r="C30" s="1470"/>
      <c r="D30" s="1470"/>
      <c r="E30" s="1471"/>
      <c r="F30" s="1472"/>
      <c r="G30" s="1472"/>
      <c r="H30" s="1472"/>
      <c r="I30" s="1473"/>
      <c r="J30" s="1469"/>
      <c r="K30" s="1469"/>
      <c r="L30" s="1469"/>
      <c r="M30" s="1469"/>
      <c r="N30" s="1469"/>
      <c r="O30" s="445"/>
      <c r="P30" s="445"/>
      <c r="Q30" s="446"/>
      <c r="R30" s="446"/>
      <c r="S30" s="413"/>
      <c r="T30" s="175"/>
      <c r="U30" s="175"/>
      <c r="V30" s="175"/>
      <c r="W30" s="175"/>
    </row>
    <row r="31" spans="1:23" s="11" customFormat="1" ht="18.95" customHeight="1">
      <c r="A31" s="1010">
        <v>25</v>
      </c>
      <c r="B31" s="1469"/>
      <c r="C31" s="1470"/>
      <c r="D31" s="1470"/>
      <c r="E31" s="1471"/>
      <c r="F31" s="1472"/>
      <c r="G31" s="1472"/>
      <c r="H31" s="1472"/>
      <c r="I31" s="1473"/>
      <c r="J31" s="1469"/>
      <c r="K31" s="1469"/>
      <c r="L31" s="1469"/>
      <c r="M31" s="1469"/>
      <c r="N31" s="1469"/>
      <c r="O31" s="445"/>
      <c r="P31" s="445"/>
      <c r="Q31" s="446"/>
      <c r="R31" s="446"/>
      <c r="S31" s="413"/>
      <c r="T31" s="175"/>
      <c r="U31" s="175"/>
      <c r="V31" s="175"/>
      <c r="W31" s="175"/>
    </row>
    <row r="32" spans="1:23" s="11" customFormat="1" ht="18.95" customHeight="1">
      <c r="A32" s="1010">
        <v>26</v>
      </c>
      <c r="B32" s="1469"/>
      <c r="C32" s="1470"/>
      <c r="D32" s="1470"/>
      <c r="E32" s="1471"/>
      <c r="F32" s="1472"/>
      <c r="G32" s="1472"/>
      <c r="H32" s="1472"/>
      <c r="I32" s="1473"/>
      <c r="J32" s="1469"/>
      <c r="K32" s="1469"/>
      <c r="L32" s="1469"/>
      <c r="M32" s="1469"/>
      <c r="N32" s="1469"/>
      <c r="O32" s="445"/>
      <c r="P32" s="445"/>
      <c r="Q32" s="446"/>
      <c r="R32" s="446"/>
      <c r="S32" s="413"/>
      <c r="T32" s="175"/>
      <c r="U32" s="175"/>
      <c r="V32" s="175"/>
      <c r="W32" s="175"/>
    </row>
    <row r="33" spans="1:23" s="11" customFormat="1" ht="18.95" customHeight="1">
      <c r="A33" s="1010">
        <v>27</v>
      </c>
      <c r="B33" s="1469"/>
      <c r="C33" s="1470"/>
      <c r="D33" s="1470"/>
      <c r="E33" s="1471"/>
      <c r="F33" s="1472"/>
      <c r="G33" s="1472"/>
      <c r="H33" s="1472"/>
      <c r="I33" s="1473"/>
      <c r="J33" s="1469"/>
      <c r="K33" s="1469"/>
      <c r="L33" s="1469"/>
      <c r="M33" s="1469"/>
      <c r="N33" s="1469"/>
      <c r="O33" s="445"/>
      <c r="P33" s="445"/>
      <c r="Q33" s="446"/>
      <c r="R33" s="446"/>
      <c r="S33" s="413"/>
      <c r="T33" s="175"/>
      <c r="U33" s="175"/>
      <c r="V33" s="175"/>
      <c r="W33" s="175"/>
    </row>
    <row r="34" spans="1:23" s="11" customFormat="1" ht="18.95" customHeight="1">
      <c r="A34" s="1010">
        <v>28</v>
      </c>
      <c r="B34" s="1469"/>
      <c r="C34" s="1470"/>
      <c r="D34" s="1470"/>
      <c r="E34" s="1471"/>
      <c r="F34" s="1472"/>
      <c r="G34" s="1472"/>
      <c r="H34" s="1472"/>
      <c r="I34" s="1473"/>
      <c r="J34" s="1469"/>
      <c r="K34" s="1469"/>
      <c r="L34" s="1469"/>
      <c r="M34" s="1469"/>
      <c r="N34" s="1469"/>
      <c r="O34" s="445"/>
      <c r="P34" s="445"/>
      <c r="Q34" s="446"/>
      <c r="R34" s="446"/>
      <c r="S34" s="409"/>
      <c r="T34" s="175"/>
      <c r="U34" s="175"/>
      <c r="V34" s="175"/>
      <c r="W34" s="175"/>
    </row>
    <row r="35" spans="1:23" s="11" customFormat="1" ht="18.95" customHeight="1">
      <c r="A35" s="1010">
        <v>29</v>
      </c>
      <c r="B35" s="1469"/>
      <c r="C35" s="1470"/>
      <c r="D35" s="1470"/>
      <c r="E35" s="1471"/>
      <c r="F35" s="1472"/>
      <c r="G35" s="1472"/>
      <c r="H35" s="1472"/>
      <c r="I35" s="1473"/>
      <c r="J35" s="1469"/>
      <c r="K35" s="1469"/>
      <c r="L35" s="1469"/>
      <c r="M35" s="1469"/>
      <c r="N35" s="1469"/>
      <c r="O35" s="445"/>
      <c r="P35" s="445"/>
      <c r="Q35" s="446"/>
      <c r="R35" s="446"/>
      <c r="S35" s="409"/>
      <c r="T35" s="175"/>
      <c r="U35" s="175"/>
      <c r="V35" s="175"/>
      <c r="W35" s="175"/>
    </row>
    <row r="36" spans="1:23" s="11" customFormat="1" ht="18.95" customHeight="1">
      <c r="A36" s="1010">
        <v>30</v>
      </c>
      <c r="B36" s="1469"/>
      <c r="C36" s="1470"/>
      <c r="D36" s="1470"/>
      <c r="E36" s="1471"/>
      <c r="F36" s="1472"/>
      <c r="G36" s="1472"/>
      <c r="H36" s="1472"/>
      <c r="I36" s="1474"/>
      <c r="J36" s="1469"/>
      <c r="K36" s="1469"/>
      <c r="L36" s="1469"/>
      <c r="M36" s="1469"/>
      <c r="N36" s="1469"/>
      <c r="O36" s="445"/>
      <c r="P36" s="445"/>
      <c r="Q36" s="446"/>
      <c r="R36" s="446"/>
      <c r="S36" s="413"/>
      <c r="T36" s="175"/>
      <c r="U36" s="175"/>
      <c r="V36" s="175"/>
      <c r="W36" s="175"/>
    </row>
    <row r="37" spans="1:23" s="150" customFormat="1" ht="18.95" customHeight="1">
      <c r="A37" s="1010">
        <v>31</v>
      </c>
      <c r="B37" s="1469"/>
      <c r="C37" s="1470"/>
      <c r="D37" s="1470"/>
      <c r="E37" s="1471"/>
      <c r="F37" s="1472"/>
      <c r="G37" s="1472"/>
      <c r="H37" s="1472"/>
      <c r="I37" s="1474"/>
      <c r="J37" s="1469"/>
      <c r="K37" s="1469"/>
      <c r="L37" s="1469"/>
      <c r="M37" s="1469"/>
      <c r="N37" s="1469"/>
      <c r="O37" s="445"/>
      <c r="P37" s="445"/>
      <c r="Q37" s="446"/>
      <c r="R37" s="446"/>
      <c r="S37" s="413"/>
      <c r="T37" s="175"/>
      <c r="U37" s="175"/>
      <c r="V37" s="175"/>
      <c r="W37" s="175"/>
    </row>
    <row r="38" spans="1:23" s="11" customFormat="1" ht="18.95" customHeight="1">
      <c r="A38" s="1010">
        <v>32</v>
      </c>
      <c r="B38" s="1469"/>
      <c r="C38" s="1470"/>
      <c r="D38" s="1470"/>
      <c r="E38" s="1471"/>
      <c r="F38" s="1472"/>
      <c r="G38" s="1472"/>
      <c r="H38" s="1472"/>
      <c r="I38" s="1473"/>
      <c r="J38" s="1469"/>
      <c r="K38" s="1469"/>
      <c r="L38" s="1469"/>
      <c r="M38" s="1469"/>
      <c r="N38" s="1469"/>
      <c r="O38" s="445"/>
      <c r="P38" s="445"/>
      <c r="Q38" s="446"/>
      <c r="R38" s="446"/>
      <c r="S38" s="413"/>
      <c r="T38" s="175"/>
      <c r="U38" s="175"/>
      <c r="V38" s="175"/>
      <c r="W38" s="175"/>
    </row>
    <row r="39" spans="1:23" s="11" customFormat="1" ht="18.95" customHeight="1">
      <c r="A39" s="1010">
        <v>33</v>
      </c>
      <c r="B39" s="1469"/>
      <c r="C39" s="1470"/>
      <c r="D39" s="1470"/>
      <c r="E39" s="1471"/>
      <c r="F39" s="1472"/>
      <c r="G39" s="1472"/>
      <c r="H39" s="1472"/>
      <c r="I39" s="1473"/>
      <c r="J39" s="1469"/>
      <c r="K39" s="1469"/>
      <c r="L39" s="1469"/>
      <c r="M39" s="1469"/>
      <c r="N39" s="1469"/>
      <c r="O39" s="445"/>
      <c r="P39" s="445"/>
      <c r="Q39" s="446"/>
      <c r="R39" s="446"/>
      <c r="S39" s="413"/>
      <c r="T39" s="175"/>
      <c r="U39" s="175"/>
      <c r="V39" s="175"/>
      <c r="W39" s="175"/>
    </row>
    <row r="40" spans="1:23" s="11" customFormat="1" ht="18.95" customHeight="1">
      <c r="A40" s="1010">
        <v>34</v>
      </c>
      <c r="B40" s="1469"/>
      <c r="C40" s="1470"/>
      <c r="D40" s="1470"/>
      <c r="E40" s="1471"/>
      <c r="F40" s="1472"/>
      <c r="G40" s="1472"/>
      <c r="H40" s="1472"/>
      <c r="I40" s="1473"/>
      <c r="J40" s="1469"/>
      <c r="K40" s="1469"/>
      <c r="L40" s="1469"/>
      <c r="M40" s="1469"/>
      <c r="N40" s="1469"/>
      <c r="O40" s="445"/>
      <c r="P40" s="445"/>
      <c r="Q40" s="446"/>
      <c r="R40" s="446"/>
      <c r="S40" s="413"/>
      <c r="T40" s="175"/>
      <c r="U40" s="175"/>
      <c r="V40" s="175"/>
      <c r="W40" s="175"/>
    </row>
    <row r="41" spans="1:23" s="11" customFormat="1" ht="18.95" customHeight="1">
      <c r="A41" s="1010">
        <v>35</v>
      </c>
      <c r="B41" s="1469"/>
      <c r="C41" s="1470"/>
      <c r="D41" s="1470"/>
      <c r="E41" s="1471"/>
      <c r="F41" s="1472"/>
      <c r="G41" s="1472"/>
      <c r="H41" s="1472"/>
      <c r="I41" s="1473"/>
      <c r="J41" s="1469"/>
      <c r="K41" s="1469"/>
      <c r="L41" s="1469"/>
      <c r="M41" s="1469"/>
      <c r="N41" s="1469"/>
      <c r="O41" s="445"/>
      <c r="P41" s="445"/>
      <c r="Q41" s="446"/>
      <c r="R41" s="446"/>
      <c r="S41" s="413"/>
      <c r="T41" s="175"/>
      <c r="U41" s="175"/>
      <c r="V41" s="175"/>
      <c r="W41" s="175"/>
    </row>
    <row r="42" spans="1:23" s="11" customFormat="1" ht="18.95" customHeight="1">
      <c r="A42" s="1010">
        <v>36</v>
      </c>
      <c r="B42" s="1469"/>
      <c r="C42" s="1470"/>
      <c r="D42" s="1470"/>
      <c r="E42" s="1471"/>
      <c r="F42" s="1472"/>
      <c r="G42" s="1472"/>
      <c r="H42" s="1472"/>
      <c r="I42" s="1473"/>
      <c r="J42" s="1469"/>
      <c r="K42" s="1469"/>
      <c r="L42" s="1469"/>
      <c r="M42" s="1469"/>
      <c r="N42" s="1469"/>
      <c r="O42" s="445"/>
      <c r="P42" s="445"/>
      <c r="Q42" s="446"/>
      <c r="R42" s="446"/>
      <c r="S42" s="413"/>
      <c r="T42" s="175"/>
      <c r="U42" s="175"/>
      <c r="V42" s="175"/>
      <c r="W42" s="175"/>
    </row>
    <row r="43" spans="1:23" s="11" customFormat="1" ht="18.95" customHeight="1">
      <c r="A43" s="1010">
        <v>37</v>
      </c>
      <c r="B43" s="1469"/>
      <c r="C43" s="1475"/>
      <c r="D43" s="1475"/>
      <c r="E43" s="1476"/>
      <c r="F43" s="1477"/>
      <c r="G43" s="1477"/>
      <c r="H43" s="1477"/>
      <c r="I43" s="1474"/>
      <c r="J43" s="1469"/>
      <c r="K43" s="1469"/>
      <c r="L43" s="1469"/>
      <c r="M43" s="1469"/>
      <c r="N43" s="1469"/>
      <c r="O43" s="445"/>
      <c r="P43" s="445"/>
      <c r="Q43" s="446"/>
      <c r="R43" s="446"/>
      <c r="S43" s="413"/>
      <c r="T43" s="175"/>
      <c r="U43" s="175"/>
      <c r="V43" s="175"/>
      <c r="W43" s="175"/>
    </row>
    <row r="44" spans="1:23" s="11" customFormat="1" ht="18.95" customHeight="1">
      <c r="A44" s="1010">
        <v>38</v>
      </c>
      <c r="B44" s="1469"/>
      <c r="C44" s="1470"/>
      <c r="D44" s="1470"/>
      <c r="E44" s="1471"/>
      <c r="F44" s="1472"/>
      <c r="G44" s="1472"/>
      <c r="H44" s="1472"/>
      <c r="I44" s="1473"/>
      <c r="J44" s="1469"/>
      <c r="K44" s="1469"/>
      <c r="L44" s="1469"/>
      <c r="M44" s="1469"/>
      <c r="N44" s="1469"/>
      <c r="O44" s="445"/>
      <c r="P44" s="445"/>
      <c r="Q44" s="446"/>
      <c r="R44" s="446"/>
      <c r="S44" s="413"/>
      <c r="T44" s="175"/>
      <c r="U44" s="175"/>
      <c r="V44" s="175"/>
      <c r="W44" s="175"/>
    </row>
    <row r="45" spans="1:23" s="11" customFormat="1" ht="18.95" customHeight="1">
      <c r="A45" s="1010">
        <v>39</v>
      </c>
      <c r="B45" s="1469"/>
      <c r="C45" s="1475"/>
      <c r="D45" s="1475"/>
      <c r="E45" s="1476"/>
      <c r="F45" s="1477"/>
      <c r="G45" s="1477"/>
      <c r="H45" s="1477"/>
      <c r="I45" s="1474"/>
      <c r="J45" s="1469"/>
      <c r="K45" s="1469"/>
      <c r="L45" s="1469"/>
      <c r="M45" s="1469"/>
      <c r="N45" s="1469"/>
      <c r="O45" s="445"/>
      <c r="P45" s="445"/>
      <c r="Q45" s="446"/>
      <c r="R45" s="446"/>
      <c r="S45" s="413"/>
      <c r="T45" s="175"/>
      <c r="U45" s="175"/>
      <c r="V45" s="175"/>
      <c r="W45" s="175"/>
    </row>
    <row r="46" spans="1:23" s="11" customFormat="1" ht="18.95" customHeight="1">
      <c r="A46" s="1010">
        <v>40</v>
      </c>
      <c r="B46" s="1469"/>
      <c r="C46" s="1470"/>
      <c r="D46" s="1470"/>
      <c r="E46" s="1471"/>
      <c r="F46" s="1472"/>
      <c r="G46" s="1472"/>
      <c r="H46" s="1472"/>
      <c r="I46" s="1473"/>
      <c r="J46" s="1469"/>
      <c r="K46" s="1469"/>
      <c r="L46" s="1469"/>
      <c r="M46" s="1469"/>
      <c r="N46" s="1469"/>
      <c r="O46" s="445"/>
      <c r="P46" s="445"/>
      <c r="Q46" s="446"/>
      <c r="R46" s="446"/>
      <c r="S46" s="413"/>
      <c r="T46" s="175"/>
      <c r="U46" s="175"/>
      <c r="V46" s="175"/>
      <c r="W46" s="175"/>
    </row>
    <row r="47" spans="1:23" s="11" customFormat="1" ht="18.95" customHeight="1">
      <c r="A47" s="1010">
        <v>41</v>
      </c>
      <c r="B47" s="1469"/>
      <c r="C47" s="1470"/>
      <c r="D47" s="1470"/>
      <c r="E47" s="1471"/>
      <c r="F47" s="1472"/>
      <c r="G47" s="1472"/>
      <c r="H47" s="1472"/>
      <c r="I47" s="1473"/>
      <c r="J47" s="1469"/>
      <c r="K47" s="1469"/>
      <c r="L47" s="1469"/>
      <c r="M47" s="1469"/>
      <c r="N47" s="1469"/>
      <c r="O47" s="445"/>
      <c r="P47" s="445"/>
      <c r="Q47" s="446"/>
      <c r="R47" s="446"/>
      <c r="S47" s="409"/>
      <c r="T47" s="175"/>
      <c r="U47" s="175"/>
      <c r="V47" s="175"/>
      <c r="W47" s="175"/>
    </row>
    <row r="48" spans="1:23" s="11" customFormat="1" ht="18.95" customHeight="1">
      <c r="A48" s="1010">
        <v>42</v>
      </c>
      <c r="B48" s="1469"/>
      <c r="C48" s="1470"/>
      <c r="D48" s="1470"/>
      <c r="E48" s="1471"/>
      <c r="F48" s="1472"/>
      <c r="G48" s="1472"/>
      <c r="H48" s="1472"/>
      <c r="I48" s="1473"/>
      <c r="J48" s="1469"/>
      <c r="K48" s="1469"/>
      <c r="L48" s="1469"/>
      <c r="M48" s="1469"/>
      <c r="N48" s="1469"/>
      <c r="O48" s="445"/>
      <c r="P48" s="445"/>
      <c r="Q48" s="446"/>
      <c r="R48" s="446"/>
      <c r="S48" s="409"/>
      <c r="T48" s="175"/>
      <c r="U48" s="175"/>
      <c r="V48" s="175"/>
      <c r="W48" s="175"/>
    </row>
    <row r="49" spans="1:23" s="11" customFormat="1" ht="18.95" customHeight="1">
      <c r="A49" s="1010">
        <v>43</v>
      </c>
      <c r="B49" s="1469"/>
      <c r="C49" s="1470"/>
      <c r="D49" s="1470"/>
      <c r="E49" s="1471"/>
      <c r="F49" s="1472"/>
      <c r="G49" s="1472"/>
      <c r="H49" s="1472"/>
      <c r="I49" s="1473"/>
      <c r="J49" s="1469"/>
      <c r="K49" s="1469"/>
      <c r="L49" s="1469"/>
      <c r="M49" s="1469"/>
      <c r="N49" s="1469"/>
      <c r="O49" s="445"/>
      <c r="P49" s="445"/>
      <c r="Q49" s="446"/>
      <c r="R49" s="446"/>
      <c r="S49" s="409"/>
      <c r="T49" s="175"/>
      <c r="U49" s="175"/>
      <c r="V49" s="175"/>
      <c r="W49" s="175"/>
    </row>
    <row r="50" spans="1:23" s="11" customFormat="1" ht="18.95" customHeight="1">
      <c r="A50" s="1010">
        <v>44</v>
      </c>
      <c r="B50" s="1469"/>
      <c r="C50" s="1470"/>
      <c r="D50" s="1470"/>
      <c r="E50" s="1471"/>
      <c r="F50" s="1472"/>
      <c r="G50" s="1472"/>
      <c r="H50" s="1472"/>
      <c r="I50" s="1474"/>
      <c r="J50" s="1469"/>
      <c r="K50" s="1469"/>
      <c r="L50" s="1469"/>
      <c r="M50" s="1469"/>
      <c r="N50" s="1469"/>
      <c r="O50" s="445"/>
      <c r="P50" s="445"/>
      <c r="Q50" s="446"/>
      <c r="R50" s="446"/>
      <c r="S50" s="409"/>
      <c r="T50" s="175"/>
      <c r="U50" s="175"/>
      <c r="V50" s="175"/>
      <c r="W50" s="175"/>
    </row>
    <row r="51" spans="1:23" s="11" customFormat="1" ht="18.95" customHeight="1">
      <c r="A51" s="1010">
        <v>45</v>
      </c>
      <c r="B51" s="1469"/>
      <c r="C51" s="1470"/>
      <c r="D51" s="1470"/>
      <c r="E51" s="1471"/>
      <c r="F51" s="1472"/>
      <c r="G51" s="1472"/>
      <c r="H51" s="1472"/>
      <c r="I51" s="1473"/>
      <c r="J51" s="1469"/>
      <c r="K51" s="1469"/>
      <c r="L51" s="1469"/>
      <c r="M51" s="1469"/>
      <c r="N51" s="1469"/>
      <c r="O51" s="445"/>
      <c r="P51" s="445"/>
      <c r="Q51" s="446"/>
      <c r="R51" s="446"/>
      <c r="S51" s="409"/>
      <c r="T51" s="175"/>
      <c r="U51" s="175"/>
      <c r="V51" s="175"/>
      <c r="W51" s="175"/>
    </row>
    <row r="52" spans="1:23" s="11" customFormat="1" ht="18.95" customHeight="1">
      <c r="A52" s="1010">
        <v>46</v>
      </c>
      <c r="B52" s="1469"/>
      <c r="C52" s="1470"/>
      <c r="D52" s="1470"/>
      <c r="E52" s="1471"/>
      <c r="F52" s="1472"/>
      <c r="G52" s="1472"/>
      <c r="H52" s="1472"/>
      <c r="I52" s="1473"/>
      <c r="J52" s="1469"/>
      <c r="K52" s="1469"/>
      <c r="L52" s="1469"/>
      <c r="M52" s="1469"/>
      <c r="N52" s="1469"/>
      <c r="O52" s="445"/>
      <c r="P52" s="445"/>
      <c r="Q52" s="446"/>
      <c r="R52" s="446"/>
      <c r="S52" s="409"/>
      <c r="T52" s="175"/>
      <c r="U52" s="175"/>
      <c r="V52" s="175"/>
      <c r="W52" s="175"/>
    </row>
    <row r="53" spans="1:23" s="11" customFormat="1" ht="18.95" customHeight="1">
      <c r="A53" s="1010">
        <v>47</v>
      </c>
      <c r="B53" s="1469"/>
      <c r="C53" s="1470"/>
      <c r="D53" s="1470"/>
      <c r="E53" s="1471"/>
      <c r="F53" s="1472"/>
      <c r="G53" s="1472"/>
      <c r="H53" s="1472"/>
      <c r="I53" s="1473"/>
      <c r="J53" s="1469"/>
      <c r="K53" s="1469"/>
      <c r="L53" s="1469"/>
      <c r="M53" s="1469"/>
      <c r="N53" s="1469"/>
      <c r="O53" s="445"/>
      <c r="P53" s="445"/>
      <c r="Q53" s="446"/>
      <c r="R53" s="446"/>
      <c r="S53" s="409"/>
      <c r="T53" s="175"/>
      <c r="U53" s="175"/>
      <c r="V53" s="175"/>
      <c r="W53" s="175"/>
    </row>
    <row r="54" spans="1:23" s="11" customFormat="1" ht="18.95" customHeight="1">
      <c r="A54" s="1010">
        <v>48</v>
      </c>
      <c r="B54" s="1469"/>
      <c r="C54" s="1470"/>
      <c r="D54" s="1470"/>
      <c r="E54" s="1471"/>
      <c r="F54" s="1472"/>
      <c r="G54" s="1472"/>
      <c r="H54" s="1472"/>
      <c r="I54" s="1473"/>
      <c r="J54" s="1469"/>
      <c r="K54" s="1469"/>
      <c r="L54" s="1469"/>
      <c r="M54" s="1469"/>
      <c r="N54" s="1469"/>
      <c r="O54" s="445"/>
      <c r="P54" s="445"/>
      <c r="Q54" s="446"/>
      <c r="R54" s="446"/>
      <c r="S54" s="409"/>
      <c r="T54" s="175"/>
      <c r="U54" s="175"/>
      <c r="V54" s="175"/>
      <c r="W54" s="175"/>
    </row>
    <row r="55" spans="1:23" s="11" customFormat="1" ht="18.95" customHeight="1">
      <c r="A55" s="1010">
        <v>49</v>
      </c>
      <c r="B55" s="435"/>
      <c r="C55" s="431"/>
      <c r="D55" s="431"/>
      <c r="E55" s="433"/>
      <c r="F55" s="434"/>
      <c r="G55" s="434"/>
      <c r="H55" s="434"/>
      <c r="I55" s="821"/>
      <c r="J55" s="435"/>
      <c r="K55" s="435"/>
      <c r="L55" s="435"/>
      <c r="M55" s="435"/>
      <c r="N55" s="435"/>
      <c r="O55" s="435"/>
      <c r="P55" s="435"/>
      <c r="Q55" s="446"/>
      <c r="R55" s="446"/>
      <c r="S55" s="409"/>
      <c r="T55" s="175"/>
      <c r="U55" s="175"/>
      <c r="V55" s="175"/>
      <c r="W55" s="175"/>
    </row>
    <row r="56" spans="1:23" s="11" customFormat="1" ht="18.95" customHeight="1">
      <c r="A56" s="1010">
        <v>50</v>
      </c>
      <c r="B56" s="435"/>
      <c r="C56" s="431"/>
      <c r="D56" s="431"/>
      <c r="E56" s="433"/>
      <c r="F56" s="434"/>
      <c r="G56" s="434"/>
      <c r="H56" s="434"/>
      <c r="I56" s="821"/>
      <c r="J56" s="435"/>
      <c r="K56" s="435"/>
      <c r="L56" s="435"/>
      <c r="M56" s="435"/>
      <c r="N56" s="435"/>
      <c r="O56" s="435"/>
      <c r="P56" s="435"/>
      <c r="Q56" s="446"/>
      <c r="R56" s="446"/>
      <c r="S56" s="409"/>
      <c r="T56" s="175"/>
      <c r="U56" s="175"/>
      <c r="V56" s="175"/>
      <c r="W56" s="175"/>
    </row>
    <row r="57" spans="1:23" s="11" customFormat="1" ht="18.95" customHeight="1">
      <c r="A57" s="1010">
        <v>51</v>
      </c>
      <c r="B57" s="435"/>
      <c r="C57" s="431"/>
      <c r="D57" s="431"/>
      <c r="E57" s="433"/>
      <c r="F57" s="434"/>
      <c r="G57" s="434"/>
      <c r="H57" s="434"/>
      <c r="I57" s="821"/>
      <c r="J57" s="435"/>
      <c r="K57" s="435"/>
      <c r="L57" s="435"/>
      <c r="M57" s="435"/>
      <c r="N57" s="435"/>
      <c r="O57" s="435"/>
      <c r="P57" s="435"/>
      <c r="Q57" s="446"/>
      <c r="R57" s="446"/>
      <c r="S57" s="409"/>
      <c r="T57" s="175"/>
      <c r="U57" s="175"/>
      <c r="V57" s="175"/>
      <c r="W57" s="175"/>
    </row>
    <row r="58" spans="1:23" s="11" customFormat="1" ht="18.95" customHeight="1">
      <c r="A58" s="1010">
        <v>52</v>
      </c>
      <c r="B58" s="435"/>
      <c r="C58" s="431"/>
      <c r="D58" s="431"/>
      <c r="E58" s="433"/>
      <c r="F58" s="434"/>
      <c r="G58" s="434"/>
      <c r="H58" s="434"/>
      <c r="I58" s="821"/>
      <c r="J58" s="435"/>
      <c r="K58" s="435"/>
      <c r="L58" s="435"/>
      <c r="M58" s="435"/>
      <c r="N58" s="435"/>
      <c r="O58" s="435"/>
      <c r="P58" s="435"/>
      <c r="Q58" s="446"/>
      <c r="R58" s="446"/>
      <c r="S58" s="409"/>
      <c r="T58" s="175"/>
      <c r="U58" s="175"/>
      <c r="V58" s="175"/>
      <c r="W58" s="175"/>
    </row>
    <row r="59" spans="1:23" s="11" customFormat="1" ht="18.95" customHeight="1">
      <c r="A59" s="1010">
        <v>53</v>
      </c>
      <c r="B59" s="435"/>
      <c r="C59" s="431"/>
      <c r="D59" s="431"/>
      <c r="E59" s="433"/>
      <c r="F59" s="434"/>
      <c r="G59" s="434"/>
      <c r="H59" s="434"/>
      <c r="I59" s="821"/>
      <c r="J59" s="435"/>
      <c r="K59" s="435"/>
      <c r="L59" s="435"/>
      <c r="M59" s="435"/>
      <c r="N59" s="435"/>
      <c r="O59" s="435"/>
      <c r="P59" s="435"/>
      <c r="Q59" s="446"/>
      <c r="R59" s="446"/>
      <c r="S59" s="409"/>
      <c r="T59" s="175"/>
      <c r="U59" s="175"/>
      <c r="V59" s="175"/>
      <c r="W59" s="175"/>
    </row>
    <row r="60" spans="1:23" s="11" customFormat="1" ht="18.95" customHeight="1">
      <c r="A60" s="1010">
        <v>54</v>
      </c>
      <c r="B60" s="435"/>
      <c r="C60" s="431"/>
      <c r="D60" s="431"/>
      <c r="E60" s="433"/>
      <c r="F60" s="434"/>
      <c r="G60" s="434"/>
      <c r="H60" s="434"/>
      <c r="I60" s="821"/>
      <c r="J60" s="435"/>
      <c r="K60" s="435"/>
      <c r="L60" s="435"/>
      <c r="M60" s="435"/>
      <c r="N60" s="435"/>
      <c r="O60" s="435"/>
      <c r="P60" s="435"/>
      <c r="Q60" s="446"/>
      <c r="R60" s="446"/>
      <c r="S60" s="409"/>
      <c r="T60" s="175"/>
      <c r="U60" s="175"/>
      <c r="V60" s="175"/>
      <c r="W60" s="175"/>
    </row>
    <row r="61" spans="1:23" s="11" customFormat="1" ht="18.95" customHeight="1">
      <c r="A61" s="1010">
        <v>55</v>
      </c>
      <c r="B61" s="435"/>
      <c r="C61" s="431"/>
      <c r="D61" s="431"/>
      <c r="E61" s="433"/>
      <c r="F61" s="434"/>
      <c r="G61" s="434"/>
      <c r="H61" s="434"/>
      <c r="I61" s="821"/>
      <c r="J61" s="435"/>
      <c r="K61" s="435"/>
      <c r="L61" s="435"/>
      <c r="M61" s="435"/>
      <c r="N61" s="435"/>
      <c r="O61" s="435"/>
      <c r="P61" s="435"/>
      <c r="Q61" s="446"/>
      <c r="R61" s="446"/>
      <c r="S61" s="409"/>
      <c r="T61" s="175"/>
      <c r="U61" s="175"/>
      <c r="V61" s="175"/>
      <c r="W61" s="175"/>
    </row>
    <row r="62" spans="1:23" s="11" customFormat="1" ht="18.95" customHeight="1">
      <c r="A62" s="1010">
        <v>56</v>
      </c>
      <c r="B62" s="435"/>
      <c r="C62" s="431"/>
      <c r="D62" s="431"/>
      <c r="E62" s="433"/>
      <c r="F62" s="434"/>
      <c r="G62" s="434"/>
      <c r="H62" s="434"/>
      <c r="I62" s="821"/>
      <c r="J62" s="435"/>
      <c r="K62" s="435"/>
      <c r="L62" s="435"/>
      <c r="M62" s="435"/>
      <c r="N62" s="435"/>
      <c r="O62" s="435"/>
      <c r="P62" s="435"/>
      <c r="Q62" s="446"/>
      <c r="R62" s="446"/>
      <c r="S62" s="409"/>
      <c r="T62" s="175"/>
      <c r="U62" s="175"/>
      <c r="V62" s="175"/>
      <c r="W62" s="175"/>
    </row>
    <row r="63" spans="1:23" s="11" customFormat="1" ht="18.95" customHeight="1">
      <c r="A63" s="1010">
        <v>57</v>
      </c>
      <c r="B63" s="435"/>
      <c r="C63" s="431"/>
      <c r="D63" s="431"/>
      <c r="E63" s="433"/>
      <c r="F63" s="434"/>
      <c r="G63" s="434"/>
      <c r="H63" s="434"/>
      <c r="I63" s="821"/>
      <c r="J63" s="435"/>
      <c r="K63" s="435"/>
      <c r="L63" s="435"/>
      <c r="M63" s="435"/>
      <c r="N63" s="435"/>
      <c r="O63" s="435"/>
      <c r="P63" s="435"/>
      <c r="Q63" s="446"/>
      <c r="R63" s="446"/>
      <c r="S63" s="409"/>
      <c r="T63" s="175"/>
      <c r="U63" s="175"/>
      <c r="V63" s="175"/>
      <c r="W63" s="175"/>
    </row>
    <row r="64" spans="1:23" s="11" customFormat="1" ht="18.95" customHeight="1">
      <c r="A64" s="1010">
        <v>58</v>
      </c>
      <c r="B64" s="435"/>
      <c r="C64" s="431"/>
      <c r="D64" s="431"/>
      <c r="E64" s="433"/>
      <c r="F64" s="434"/>
      <c r="G64" s="434"/>
      <c r="H64" s="434"/>
      <c r="I64" s="821"/>
      <c r="J64" s="435"/>
      <c r="K64" s="435"/>
      <c r="L64" s="435"/>
      <c r="M64" s="435"/>
      <c r="N64" s="435"/>
      <c r="O64" s="435"/>
      <c r="P64" s="435"/>
      <c r="Q64" s="446"/>
      <c r="R64" s="446"/>
      <c r="S64" s="409"/>
      <c r="T64" s="175"/>
      <c r="U64" s="175"/>
      <c r="V64" s="175"/>
      <c r="W64" s="175"/>
    </row>
    <row r="65" spans="1:23" s="11" customFormat="1" ht="18.95" customHeight="1">
      <c r="A65" s="1010">
        <v>59</v>
      </c>
      <c r="B65" s="435"/>
      <c r="C65" s="431"/>
      <c r="D65" s="431"/>
      <c r="E65" s="433"/>
      <c r="F65" s="434"/>
      <c r="G65" s="434"/>
      <c r="H65" s="434"/>
      <c r="I65" s="821"/>
      <c r="J65" s="435"/>
      <c r="K65" s="435"/>
      <c r="L65" s="435"/>
      <c r="M65" s="435"/>
      <c r="N65" s="435"/>
      <c r="O65" s="435"/>
      <c r="P65" s="435"/>
      <c r="Q65" s="446"/>
      <c r="R65" s="446"/>
      <c r="S65" s="409"/>
      <c r="T65" s="175"/>
      <c r="U65" s="175"/>
      <c r="V65" s="175"/>
      <c r="W65" s="175"/>
    </row>
    <row r="66" spans="1:23" s="11" customFormat="1" ht="18.95" customHeight="1">
      <c r="A66" s="1010">
        <v>60</v>
      </c>
      <c r="B66" s="435"/>
      <c r="C66" s="431"/>
      <c r="D66" s="431"/>
      <c r="E66" s="433"/>
      <c r="F66" s="434"/>
      <c r="G66" s="434"/>
      <c r="H66" s="434"/>
      <c r="I66" s="821"/>
      <c r="J66" s="435"/>
      <c r="K66" s="435"/>
      <c r="L66" s="435"/>
      <c r="M66" s="435"/>
      <c r="N66" s="435"/>
      <c r="O66" s="435"/>
      <c r="P66" s="435"/>
      <c r="Q66" s="446"/>
      <c r="R66" s="446"/>
      <c r="S66" s="409"/>
      <c r="T66" s="175"/>
      <c r="U66" s="175"/>
      <c r="V66" s="175"/>
      <c r="W66" s="175"/>
    </row>
    <row r="67" spans="1:23" s="11" customFormat="1" ht="18.95" customHeight="1">
      <c r="A67" s="1010">
        <v>61</v>
      </c>
      <c r="B67" s="435"/>
      <c r="C67" s="431"/>
      <c r="D67" s="431"/>
      <c r="E67" s="433"/>
      <c r="F67" s="434"/>
      <c r="G67" s="434"/>
      <c r="H67" s="434"/>
      <c r="I67" s="821"/>
      <c r="J67" s="435"/>
      <c r="K67" s="435"/>
      <c r="L67" s="435"/>
      <c r="M67" s="435"/>
      <c r="N67" s="435"/>
      <c r="O67" s="435"/>
      <c r="P67" s="435"/>
      <c r="Q67" s="446"/>
      <c r="R67" s="446"/>
      <c r="S67" s="409"/>
      <c r="T67" s="175"/>
      <c r="U67" s="175"/>
      <c r="V67" s="175"/>
      <c r="W67" s="175"/>
    </row>
    <row r="68" spans="1:23" s="11" customFormat="1" ht="18.95" customHeight="1">
      <c r="A68" s="1010">
        <v>62</v>
      </c>
      <c r="B68" s="435"/>
      <c r="C68" s="431"/>
      <c r="D68" s="431"/>
      <c r="E68" s="433"/>
      <c r="F68" s="434"/>
      <c r="G68" s="434"/>
      <c r="H68" s="434"/>
      <c r="I68" s="821"/>
      <c r="J68" s="435"/>
      <c r="K68" s="435"/>
      <c r="L68" s="435"/>
      <c r="M68" s="435"/>
      <c r="N68" s="435"/>
      <c r="O68" s="435"/>
      <c r="P68" s="435"/>
      <c r="Q68" s="446"/>
      <c r="R68" s="446"/>
      <c r="S68" s="409"/>
      <c r="T68" s="175"/>
      <c r="U68" s="175"/>
      <c r="V68" s="175"/>
      <c r="W68" s="175"/>
    </row>
    <row r="69" spans="1:23" s="11" customFormat="1" ht="18.95" customHeight="1">
      <c r="A69" s="1010">
        <v>63</v>
      </c>
      <c r="B69" s="435"/>
      <c r="C69" s="431"/>
      <c r="D69" s="431"/>
      <c r="E69" s="433"/>
      <c r="F69" s="434"/>
      <c r="G69" s="434"/>
      <c r="H69" s="434"/>
      <c r="I69" s="821"/>
      <c r="J69" s="435"/>
      <c r="K69" s="435"/>
      <c r="L69" s="435"/>
      <c r="M69" s="435"/>
      <c r="N69" s="435"/>
      <c r="O69" s="435"/>
      <c r="P69" s="435"/>
      <c r="Q69" s="446"/>
      <c r="R69" s="446"/>
      <c r="S69" s="409"/>
      <c r="T69" s="175"/>
      <c r="U69" s="175"/>
      <c r="V69" s="175"/>
      <c r="W69" s="175"/>
    </row>
    <row r="70" spans="1:23" s="11" customFormat="1" ht="18.95" customHeight="1">
      <c r="A70" s="1010">
        <v>64</v>
      </c>
      <c r="B70" s="435"/>
      <c r="C70" s="431"/>
      <c r="D70" s="431"/>
      <c r="E70" s="433"/>
      <c r="F70" s="434"/>
      <c r="G70" s="434"/>
      <c r="H70" s="434"/>
      <c r="I70" s="821"/>
      <c r="J70" s="435"/>
      <c r="K70" s="435"/>
      <c r="L70" s="435"/>
      <c r="M70" s="435"/>
      <c r="N70" s="435"/>
      <c r="O70" s="435"/>
      <c r="P70" s="435"/>
      <c r="Q70" s="446"/>
      <c r="R70" s="446"/>
      <c r="S70" s="409"/>
      <c r="T70" s="175"/>
      <c r="U70" s="175"/>
      <c r="V70" s="175"/>
      <c r="W70" s="175"/>
    </row>
    <row r="71" spans="1:23" s="11" customFormat="1" ht="18.95" customHeight="1">
      <c r="A71" s="1010">
        <v>65</v>
      </c>
      <c r="B71" s="443"/>
      <c r="C71" s="440"/>
      <c r="D71" s="440"/>
      <c r="E71" s="441"/>
      <c r="F71" s="444"/>
      <c r="G71" s="445"/>
      <c r="H71" s="1412"/>
      <c r="I71" s="445"/>
      <c r="J71" s="446"/>
      <c r="K71" s="1411"/>
      <c r="L71" s="444"/>
      <c r="M71" s="446"/>
      <c r="N71" s="446"/>
      <c r="O71" s="446"/>
      <c r="P71" s="1411"/>
      <c r="Q71" s="446"/>
      <c r="R71" s="446"/>
      <c r="S71" s="409"/>
      <c r="T71" s="175"/>
      <c r="U71" s="175"/>
      <c r="V71" s="175"/>
      <c r="W71" s="175"/>
    </row>
    <row r="72" spans="1:23" s="11" customFormat="1" ht="18.95" customHeight="1">
      <c r="A72" s="1010">
        <v>66</v>
      </c>
      <c r="B72" s="443"/>
      <c r="C72" s="440"/>
      <c r="D72" s="440"/>
      <c r="E72" s="441"/>
      <c r="F72" s="444"/>
      <c r="G72" s="445"/>
      <c r="H72" s="1412"/>
      <c r="I72" s="445"/>
      <c r="J72" s="446"/>
      <c r="K72" s="1411"/>
      <c r="L72" s="444"/>
      <c r="M72" s="446"/>
      <c r="N72" s="446"/>
      <c r="O72" s="446"/>
      <c r="P72" s="1411"/>
      <c r="Q72" s="446"/>
      <c r="R72" s="446"/>
      <c r="S72" s="409"/>
      <c r="T72" s="175"/>
      <c r="U72" s="175"/>
      <c r="V72" s="175"/>
      <c r="W72" s="175"/>
    </row>
    <row r="73" spans="1:23" s="11" customFormat="1" ht="18.95" customHeight="1">
      <c r="A73" s="1010">
        <v>67</v>
      </c>
      <c r="B73" s="443"/>
      <c r="C73" s="440"/>
      <c r="D73" s="440"/>
      <c r="E73" s="441"/>
      <c r="F73" s="444"/>
      <c r="G73" s="445"/>
      <c r="H73" s="1412"/>
      <c r="I73" s="445"/>
      <c r="J73" s="446"/>
      <c r="K73" s="1411"/>
      <c r="L73" s="444"/>
      <c r="M73" s="446"/>
      <c r="N73" s="446"/>
      <c r="O73" s="446"/>
      <c r="P73" s="1411"/>
      <c r="Q73" s="446"/>
      <c r="R73" s="446"/>
      <c r="S73" s="409"/>
      <c r="T73" s="175"/>
      <c r="U73" s="175"/>
      <c r="V73" s="175"/>
      <c r="W73" s="175"/>
    </row>
    <row r="74" spans="1:23" s="11" customFormat="1" ht="18.95" customHeight="1">
      <c r="A74" s="1010">
        <v>68</v>
      </c>
      <c r="B74" s="443"/>
      <c r="C74" s="440"/>
      <c r="D74" s="440"/>
      <c r="E74" s="441"/>
      <c r="F74" s="444"/>
      <c r="G74" s="445"/>
      <c r="H74" s="1412"/>
      <c r="I74" s="445"/>
      <c r="J74" s="446"/>
      <c r="K74" s="1411"/>
      <c r="L74" s="444"/>
      <c r="M74" s="446"/>
      <c r="N74" s="446"/>
      <c r="O74" s="446"/>
      <c r="P74" s="1411"/>
      <c r="Q74" s="446"/>
      <c r="R74" s="446"/>
      <c r="S74" s="409"/>
      <c r="T74" s="175"/>
      <c r="U74" s="175"/>
      <c r="V74" s="175"/>
      <c r="W74" s="175"/>
    </row>
    <row r="75" spans="1:23" s="11" customFormat="1" ht="18.95" customHeight="1">
      <c r="A75" s="1010">
        <v>69</v>
      </c>
      <c r="B75" s="443"/>
      <c r="C75" s="440"/>
      <c r="D75" s="440"/>
      <c r="E75" s="441"/>
      <c r="F75" s="444"/>
      <c r="G75" s="445"/>
      <c r="H75" s="1412"/>
      <c r="I75" s="445"/>
      <c r="J75" s="446"/>
      <c r="K75" s="1411"/>
      <c r="L75" s="444"/>
      <c r="M75" s="446"/>
      <c r="N75" s="446"/>
      <c r="O75" s="446"/>
      <c r="P75" s="1411"/>
      <c r="Q75" s="446"/>
      <c r="R75" s="446"/>
      <c r="S75" s="409"/>
      <c r="T75" s="175"/>
      <c r="U75" s="175"/>
      <c r="V75" s="175"/>
      <c r="W75" s="175"/>
    </row>
    <row r="76" spans="1:23" s="11" customFormat="1" ht="18.95" customHeight="1">
      <c r="A76" s="1010">
        <v>70</v>
      </c>
      <c r="B76" s="443"/>
      <c r="C76" s="440"/>
      <c r="D76" s="440"/>
      <c r="E76" s="441"/>
      <c r="F76" s="444"/>
      <c r="G76" s="445"/>
      <c r="H76" s="1412"/>
      <c r="I76" s="445"/>
      <c r="J76" s="446"/>
      <c r="K76" s="1411"/>
      <c r="L76" s="444"/>
      <c r="M76" s="446"/>
      <c r="N76" s="446"/>
      <c r="O76" s="446"/>
      <c r="P76" s="1411"/>
      <c r="Q76" s="446"/>
      <c r="R76" s="446"/>
      <c r="S76" s="409"/>
      <c r="T76" s="175"/>
      <c r="U76" s="175"/>
      <c r="V76" s="175"/>
      <c r="W76" s="175"/>
    </row>
    <row r="77" spans="1:23" s="11" customFormat="1" ht="18.95" customHeight="1">
      <c r="A77" s="1010">
        <v>71</v>
      </c>
      <c r="B77" s="443"/>
      <c r="C77" s="440"/>
      <c r="D77" s="440"/>
      <c r="E77" s="441"/>
      <c r="F77" s="444"/>
      <c r="G77" s="445"/>
      <c r="H77" s="1412"/>
      <c r="I77" s="445"/>
      <c r="J77" s="446"/>
      <c r="K77" s="1411"/>
      <c r="L77" s="444"/>
      <c r="M77" s="446"/>
      <c r="N77" s="446"/>
      <c r="O77" s="446"/>
      <c r="P77" s="1411"/>
      <c r="Q77" s="446"/>
      <c r="R77" s="446"/>
      <c r="S77" s="409"/>
      <c r="T77" s="175"/>
      <c r="U77" s="175"/>
      <c r="V77" s="175"/>
      <c r="W77" s="175"/>
    </row>
    <row r="78" spans="1:23" s="11" customFormat="1" ht="18.95" customHeight="1">
      <c r="A78" s="1010">
        <v>72</v>
      </c>
      <c r="B78" s="443"/>
      <c r="C78" s="440"/>
      <c r="D78" s="440"/>
      <c r="E78" s="441"/>
      <c r="F78" s="444"/>
      <c r="G78" s="445"/>
      <c r="H78" s="1412"/>
      <c r="I78" s="445"/>
      <c r="J78" s="446"/>
      <c r="K78" s="1411"/>
      <c r="L78" s="444"/>
      <c r="M78" s="446"/>
      <c r="N78" s="446"/>
      <c r="O78" s="446"/>
      <c r="P78" s="1411"/>
      <c r="Q78" s="446"/>
      <c r="R78" s="446"/>
      <c r="S78" s="409"/>
      <c r="T78" s="175"/>
      <c r="U78" s="175"/>
      <c r="V78" s="175"/>
      <c r="W78" s="175"/>
    </row>
    <row r="79" spans="1:23" s="11" customFormat="1" ht="18.95" customHeight="1">
      <c r="A79" s="1010">
        <v>73</v>
      </c>
      <c r="B79" s="443"/>
      <c r="C79" s="440"/>
      <c r="D79" s="440"/>
      <c r="E79" s="441"/>
      <c r="F79" s="444"/>
      <c r="G79" s="445"/>
      <c r="H79" s="1412"/>
      <c r="I79" s="445"/>
      <c r="J79" s="446"/>
      <c r="K79" s="1411"/>
      <c r="L79" s="444"/>
      <c r="M79" s="446"/>
      <c r="N79" s="446"/>
      <c r="O79" s="446"/>
      <c r="P79" s="1411"/>
      <c r="Q79" s="446"/>
      <c r="R79" s="446"/>
      <c r="S79" s="409"/>
      <c r="T79" s="175"/>
      <c r="U79" s="175"/>
      <c r="V79" s="175"/>
      <c r="W79" s="175"/>
    </row>
    <row r="80" spans="1:23" s="11" customFormat="1" ht="18.95" customHeight="1">
      <c r="A80" s="1010">
        <v>74</v>
      </c>
      <c r="B80" s="443"/>
      <c r="C80" s="440"/>
      <c r="D80" s="440"/>
      <c r="E80" s="441"/>
      <c r="F80" s="444"/>
      <c r="G80" s="445"/>
      <c r="H80" s="1412"/>
      <c r="I80" s="445"/>
      <c r="J80" s="446"/>
      <c r="K80" s="1411"/>
      <c r="L80" s="444"/>
      <c r="M80" s="446"/>
      <c r="N80" s="446"/>
      <c r="O80" s="446"/>
      <c r="P80" s="1411"/>
      <c r="Q80" s="446"/>
      <c r="R80" s="446"/>
      <c r="S80" s="409"/>
      <c r="T80" s="175"/>
      <c r="U80" s="175"/>
      <c r="V80" s="175"/>
      <c r="W80" s="175"/>
    </row>
    <row r="81" spans="1:23" s="11" customFormat="1" ht="18.95" customHeight="1">
      <c r="A81" s="1010">
        <v>75</v>
      </c>
      <c r="B81" s="443"/>
      <c r="C81" s="440"/>
      <c r="D81" s="440"/>
      <c r="E81" s="441"/>
      <c r="F81" s="444"/>
      <c r="G81" s="445"/>
      <c r="H81" s="1412"/>
      <c r="I81" s="445"/>
      <c r="J81" s="446"/>
      <c r="K81" s="1411"/>
      <c r="L81" s="444"/>
      <c r="M81" s="446"/>
      <c r="N81" s="446"/>
      <c r="O81" s="446"/>
      <c r="P81" s="1411"/>
      <c r="Q81" s="446"/>
      <c r="R81" s="446"/>
      <c r="S81" s="409"/>
      <c r="T81" s="175"/>
      <c r="U81" s="175"/>
      <c r="V81" s="175"/>
      <c r="W81" s="175"/>
    </row>
    <row r="82" spans="1:23" s="11" customFormat="1" ht="18.95" customHeight="1">
      <c r="A82" s="1010">
        <v>76</v>
      </c>
      <c r="B82" s="443"/>
      <c r="C82" s="440"/>
      <c r="D82" s="440"/>
      <c r="E82" s="441"/>
      <c r="F82" s="444"/>
      <c r="G82" s="445"/>
      <c r="H82" s="1412"/>
      <c r="I82" s="445"/>
      <c r="J82" s="446"/>
      <c r="K82" s="1411"/>
      <c r="L82" s="444"/>
      <c r="M82" s="446"/>
      <c r="N82" s="446"/>
      <c r="O82" s="446"/>
      <c r="P82" s="1411"/>
      <c r="Q82" s="446"/>
      <c r="R82" s="446"/>
      <c r="S82" s="409"/>
      <c r="T82" s="175"/>
      <c r="U82" s="175"/>
      <c r="V82" s="175"/>
      <c r="W82" s="175"/>
    </row>
    <row r="83" spans="1:23" s="11" customFormat="1" ht="18.95" customHeight="1">
      <c r="A83" s="1010">
        <v>77</v>
      </c>
      <c r="B83" s="443"/>
      <c r="C83" s="440"/>
      <c r="D83" s="440"/>
      <c r="E83" s="441"/>
      <c r="F83" s="444"/>
      <c r="G83" s="445"/>
      <c r="H83" s="1412"/>
      <c r="I83" s="445"/>
      <c r="J83" s="446"/>
      <c r="K83" s="1411"/>
      <c r="L83" s="444"/>
      <c r="M83" s="446"/>
      <c r="N83" s="446"/>
      <c r="O83" s="446"/>
      <c r="P83" s="1411"/>
      <c r="Q83" s="446"/>
      <c r="R83" s="446"/>
      <c r="S83" s="409"/>
      <c r="T83" s="175"/>
      <c r="U83" s="175"/>
      <c r="V83" s="175"/>
      <c r="W83" s="175"/>
    </row>
    <row r="84" spans="1:23" s="11" customFormat="1" ht="18.95" customHeight="1">
      <c r="A84" s="1010">
        <v>78</v>
      </c>
      <c r="B84" s="443"/>
      <c r="C84" s="440"/>
      <c r="D84" s="440"/>
      <c r="E84" s="441"/>
      <c r="F84" s="444"/>
      <c r="G84" s="445"/>
      <c r="H84" s="1412"/>
      <c r="I84" s="445"/>
      <c r="J84" s="446"/>
      <c r="K84" s="1411"/>
      <c r="L84" s="444"/>
      <c r="M84" s="446"/>
      <c r="N84" s="446"/>
      <c r="O84" s="446"/>
      <c r="P84" s="1411"/>
      <c r="Q84" s="446"/>
      <c r="R84" s="446"/>
      <c r="S84" s="409"/>
      <c r="T84" s="175"/>
      <c r="U84" s="175"/>
      <c r="V84" s="175"/>
      <c r="W84" s="175"/>
    </row>
    <row r="85" spans="1:23" s="11" customFormat="1" ht="18.95" customHeight="1">
      <c r="A85" s="1010">
        <v>79</v>
      </c>
      <c r="B85" s="443"/>
      <c r="C85" s="440"/>
      <c r="D85" s="440"/>
      <c r="E85" s="441"/>
      <c r="F85" s="444"/>
      <c r="G85" s="445"/>
      <c r="H85" s="1412"/>
      <c r="I85" s="445"/>
      <c r="J85" s="446"/>
      <c r="K85" s="1411"/>
      <c r="L85" s="444"/>
      <c r="M85" s="446"/>
      <c r="N85" s="446"/>
      <c r="O85" s="446"/>
      <c r="P85" s="1411"/>
      <c r="Q85" s="446"/>
      <c r="R85" s="446"/>
      <c r="S85" s="409"/>
      <c r="T85" s="175"/>
      <c r="U85" s="175"/>
      <c r="V85" s="175"/>
      <c r="W85" s="175"/>
    </row>
    <row r="86" spans="1:23" s="11" customFormat="1" ht="18.95" customHeight="1">
      <c r="A86" s="1010">
        <v>80</v>
      </c>
      <c r="B86" s="443"/>
      <c r="C86" s="440"/>
      <c r="D86" s="440"/>
      <c r="E86" s="441"/>
      <c r="F86" s="444"/>
      <c r="G86" s="445"/>
      <c r="H86" s="1412"/>
      <c r="I86" s="445"/>
      <c r="J86" s="446"/>
      <c r="K86" s="1411"/>
      <c r="L86" s="444"/>
      <c r="M86" s="446"/>
      <c r="N86" s="446"/>
      <c r="O86" s="446"/>
      <c r="P86" s="1411"/>
      <c r="Q86" s="446"/>
      <c r="R86" s="446"/>
      <c r="S86" s="409"/>
      <c r="T86" s="175"/>
      <c r="U86" s="175"/>
      <c r="V86" s="175"/>
      <c r="W86" s="175"/>
    </row>
    <row r="87" spans="1:23" s="11" customFormat="1" ht="18.95" customHeight="1">
      <c r="A87" s="1010">
        <v>81</v>
      </c>
      <c r="B87" s="443"/>
      <c r="C87" s="440"/>
      <c r="D87" s="440"/>
      <c r="E87" s="441"/>
      <c r="F87" s="444"/>
      <c r="G87" s="445"/>
      <c r="H87" s="1412"/>
      <c r="I87" s="445"/>
      <c r="J87" s="446"/>
      <c r="K87" s="1411"/>
      <c r="L87" s="444"/>
      <c r="M87" s="446"/>
      <c r="N87" s="446"/>
      <c r="O87" s="446"/>
      <c r="P87" s="1411"/>
      <c r="Q87" s="446"/>
      <c r="R87" s="446"/>
      <c r="S87" s="409"/>
      <c r="T87" s="175"/>
      <c r="U87" s="175"/>
      <c r="V87" s="175"/>
      <c r="W87" s="175"/>
    </row>
    <row r="88" spans="1:23" s="11" customFormat="1" ht="18.95" customHeight="1">
      <c r="A88" s="1010">
        <v>82</v>
      </c>
      <c r="B88" s="443"/>
      <c r="C88" s="440"/>
      <c r="D88" s="440"/>
      <c r="E88" s="441"/>
      <c r="F88" s="444"/>
      <c r="G88" s="445"/>
      <c r="H88" s="1412"/>
      <c r="I88" s="445"/>
      <c r="J88" s="446"/>
      <c r="K88" s="1411"/>
      <c r="L88" s="444"/>
      <c r="M88" s="446"/>
      <c r="N88" s="446"/>
      <c r="O88" s="446"/>
      <c r="P88" s="1411"/>
      <c r="Q88" s="446"/>
      <c r="R88" s="446"/>
      <c r="S88" s="409"/>
      <c r="T88" s="175"/>
      <c r="U88" s="175"/>
      <c r="V88" s="175"/>
      <c r="W88" s="175"/>
    </row>
    <row r="89" spans="1:23" s="11" customFormat="1" ht="18.95" customHeight="1">
      <c r="A89" s="1010">
        <v>83</v>
      </c>
      <c r="B89" s="443"/>
      <c r="C89" s="440"/>
      <c r="D89" s="440"/>
      <c r="E89" s="441"/>
      <c r="F89" s="444"/>
      <c r="G89" s="445"/>
      <c r="H89" s="1412"/>
      <c r="I89" s="445"/>
      <c r="J89" s="446"/>
      <c r="K89" s="1411"/>
      <c r="L89" s="444"/>
      <c r="M89" s="446"/>
      <c r="N89" s="446"/>
      <c r="O89" s="446"/>
      <c r="P89" s="1411"/>
      <c r="Q89" s="446"/>
      <c r="R89" s="446"/>
      <c r="S89" s="409"/>
      <c r="T89" s="175"/>
      <c r="U89" s="175"/>
      <c r="V89" s="175"/>
      <c r="W89" s="175"/>
    </row>
    <row r="90" spans="1:23" s="11" customFormat="1" ht="18.95" customHeight="1">
      <c r="A90" s="1010">
        <v>84</v>
      </c>
      <c r="B90" s="443"/>
      <c r="C90" s="440"/>
      <c r="D90" s="440"/>
      <c r="E90" s="441"/>
      <c r="F90" s="444"/>
      <c r="G90" s="445"/>
      <c r="H90" s="1412"/>
      <c r="I90" s="445"/>
      <c r="J90" s="446"/>
      <c r="K90" s="1411"/>
      <c r="L90" s="444"/>
      <c r="M90" s="446"/>
      <c r="N90" s="446"/>
      <c r="O90" s="446"/>
      <c r="P90" s="1411"/>
      <c r="Q90" s="446"/>
      <c r="R90" s="446"/>
      <c r="S90" s="409"/>
      <c r="T90" s="175"/>
      <c r="U90" s="175"/>
      <c r="V90" s="175"/>
      <c r="W90" s="175"/>
    </row>
    <row r="91" spans="1:23" s="11" customFormat="1" ht="18.95" customHeight="1">
      <c r="A91" s="1010">
        <v>85</v>
      </c>
      <c r="B91" s="443"/>
      <c r="C91" s="440"/>
      <c r="D91" s="440"/>
      <c r="E91" s="441"/>
      <c r="F91" s="444"/>
      <c r="G91" s="445"/>
      <c r="H91" s="1412"/>
      <c r="I91" s="445"/>
      <c r="J91" s="446"/>
      <c r="K91" s="1411"/>
      <c r="L91" s="444"/>
      <c r="M91" s="446"/>
      <c r="N91" s="446"/>
      <c r="O91" s="446"/>
      <c r="P91" s="1411"/>
      <c r="Q91" s="446"/>
      <c r="R91" s="446"/>
      <c r="S91" s="409"/>
      <c r="T91" s="175"/>
      <c r="U91" s="175"/>
      <c r="V91" s="175"/>
      <c r="W91" s="175"/>
    </row>
    <row r="92" spans="1:23" s="11" customFormat="1" ht="18.95" customHeight="1">
      <c r="A92" s="1010">
        <v>86</v>
      </c>
      <c r="B92" s="443"/>
      <c r="C92" s="440"/>
      <c r="D92" s="440"/>
      <c r="E92" s="441"/>
      <c r="F92" s="444"/>
      <c r="G92" s="445"/>
      <c r="H92" s="1412"/>
      <c r="I92" s="445"/>
      <c r="J92" s="446"/>
      <c r="K92" s="1411"/>
      <c r="L92" s="444"/>
      <c r="M92" s="446"/>
      <c r="N92" s="446"/>
      <c r="O92" s="446"/>
      <c r="P92" s="1411"/>
      <c r="Q92" s="446"/>
      <c r="R92" s="446"/>
      <c r="S92" s="409"/>
      <c r="T92" s="175"/>
      <c r="U92" s="175"/>
      <c r="V92" s="175"/>
      <c r="W92" s="175"/>
    </row>
    <row r="93" spans="1:23" s="11" customFormat="1" ht="18.95" customHeight="1">
      <c r="A93" s="1010">
        <v>87</v>
      </c>
      <c r="B93" s="443"/>
      <c r="C93" s="440"/>
      <c r="D93" s="440"/>
      <c r="E93" s="441"/>
      <c r="F93" s="444"/>
      <c r="G93" s="445"/>
      <c r="H93" s="1412"/>
      <c r="I93" s="445"/>
      <c r="J93" s="446"/>
      <c r="K93" s="1411"/>
      <c r="L93" s="444"/>
      <c r="M93" s="446"/>
      <c r="N93" s="446"/>
      <c r="O93" s="446"/>
      <c r="P93" s="1411"/>
      <c r="Q93" s="446"/>
      <c r="R93" s="446"/>
      <c r="S93" s="409"/>
      <c r="T93" s="175"/>
      <c r="U93" s="175"/>
      <c r="V93" s="175"/>
      <c r="W93" s="175"/>
    </row>
    <row r="94" spans="1:23" s="11" customFormat="1" ht="18.95" customHeight="1">
      <c r="A94" s="1010">
        <v>88</v>
      </c>
      <c r="B94" s="443"/>
      <c r="C94" s="440"/>
      <c r="D94" s="440"/>
      <c r="E94" s="441"/>
      <c r="F94" s="444"/>
      <c r="G94" s="445"/>
      <c r="H94" s="1412"/>
      <c r="I94" s="445"/>
      <c r="J94" s="446"/>
      <c r="K94" s="1411"/>
      <c r="L94" s="444"/>
      <c r="M94" s="446"/>
      <c r="N94" s="446"/>
      <c r="O94" s="446"/>
      <c r="P94" s="1411"/>
      <c r="Q94" s="446"/>
      <c r="R94" s="446"/>
      <c r="S94" s="409"/>
      <c r="T94" s="175"/>
      <c r="U94" s="175"/>
      <c r="V94" s="175"/>
      <c r="W94" s="175"/>
    </row>
    <row r="95" spans="1:23" s="11" customFormat="1" ht="18.95" customHeight="1">
      <c r="A95" s="1010">
        <v>89</v>
      </c>
      <c r="B95" s="443"/>
      <c r="C95" s="440"/>
      <c r="D95" s="440"/>
      <c r="E95" s="441"/>
      <c r="F95" s="444"/>
      <c r="G95" s="445"/>
      <c r="H95" s="1412"/>
      <c r="I95" s="445"/>
      <c r="J95" s="446"/>
      <c r="K95" s="1411"/>
      <c r="L95" s="444"/>
      <c r="M95" s="446"/>
      <c r="N95" s="446"/>
      <c r="O95" s="446"/>
      <c r="P95" s="1411"/>
      <c r="Q95" s="446"/>
      <c r="R95" s="446"/>
      <c r="S95" s="409"/>
      <c r="T95" s="175"/>
      <c r="U95" s="175"/>
      <c r="V95" s="175"/>
      <c r="W95" s="175"/>
    </row>
    <row r="96" spans="1:23" s="11" customFormat="1" ht="18.95" customHeight="1">
      <c r="A96" s="1010">
        <v>90</v>
      </c>
      <c r="B96" s="443"/>
      <c r="C96" s="440"/>
      <c r="D96" s="440"/>
      <c r="E96" s="441"/>
      <c r="F96" s="444"/>
      <c r="G96" s="445"/>
      <c r="H96" s="1412"/>
      <c r="I96" s="445"/>
      <c r="J96" s="446"/>
      <c r="K96" s="1411"/>
      <c r="L96" s="444"/>
      <c r="M96" s="446"/>
      <c r="N96" s="446"/>
      <c r="O96" s="446"/>
      <c r="P96" s="1411"/>
      <c r="Q96" s="446"/>
      <c r="R96" s="446"/>
      <c r="S96" s="409"/>
      <c r="T96" s="175"/>
      <c r="U96" s="175"/>
      <c r="V96" s="175"/>
      <c r="W96" s="175"/>
    </row>
    <row r="97" spans="1:23" s="11" customFormat="1" ht="18.95" customHeight="1">
      <c r="A97" s="1010">
        <v>91</v>
      </c>
      <c r="B97" s="443"/>
      <c r="C97" s="440"/>
      <c r="D97" s="440"/>
      <c r="E97" s="441"/>
      <c r="F97" s="444"/>
      <c r="G97" s="445"/>
      <c r="H97" s="1412"/>
      <c r="I97" s="445"/>
      <c r="J97" s="446"/>
      <c r="K97" s="1411"/>
      <c r="L97" s="444"/>
      <c r="M97" s="446"/>
      <c r="N97" s="446"/>
      <c r="O97" s="446"/>
      <c r="P97" s="1411"/>
      <c r="Q97" s="446"/>
      <c r="R97" s="446"/>
      <c r="S97" s="409"/>
      <c r="T97" s="175"/>
      <c r="U97" s="175"/>
      <c r="V97" s="175"/>
      <c r="W97" s="175"/>
    </row>
    <row r="98" spans="1:23" s="11" customFormat="1" ht="18.95" customHeight="1">
      <c r="A98" s="1010">
        <v>92</v>
      </c>
      <c r="B98" s="443"/>
      <c r="C98" s="440"/>
      <c r="D98" s="440"/>
      <c r="E98" s="441"/>
      <c r="F98" s="444"/>
      <c r="G98" s="445"/>
      <c r="H98" s="1412"/>
      <c r="I98" s="445"/>
      <c r="J98" s="446"/>
      <c r="K98" s="1411"/>
      <c r="L98" s="444"/>
      <c r="M98" s="446"/>
      <c r="N98" s="446"/>
      <c r="O98" s="446"/>
      <c r="P98" s="1411"/>
      <c r="Q98" s="446"/>
      <c r="R98" s="446"/>
      <c r="S98" s="409"/>
      <c r="T98" s="175"/>
      <c r="U98" s="175"/>
      <c r="V98" s="175"/>
      <c r="W98" s="175"/>
    </row>
    <row r="99" spans="1:23" s="11" customFormat="1" ht="18.95" customHeight="1">
      <c r="A99" s="1010">
        <v>93</v>
      </c>
      <c r="B99" s="443"/>
      <c r="C99" s="440"/>
      <c r="D99" s="440"/>
      <c r="E99" s="441"/>
      <c r="F99" s="444"/>
      <c r="G99" s="445"/>
      <c r="H99" s="1412"/>
      <c r="I99" s="445"/>
      <c r="J99" s="446"/>
      <c r="K99" s="1411"/>
      <c r="L99" s="444"/>
      <c r="M99" s="446"/>
      <c r="N99" s="446"/>
      <c r="O99" s="446"/>
      <c r="P99" s="1411"/>
      <c r="Q99" s="446"/>
      <c r="R99" s="446"/>
      <c r="S99" s="409"/>
      <c r="T99" s="175"/>
      <c r="U99" s="175"/>
      <c r="V99" s="175"/>
      <c r="W99" s="175"/>
    </row>
    <row r="100" spans="1:23" s="11" customFormat="1" ht="18.95" customHeight="1">
      <c r="A100" s="1010">
        <v>94</v>
      </c>
      <c r="B100" s="443"/>
      <c r="C100" s="440"/>
      <c r="D100" s="440"/>
      <c r="E100" s="441"/>
      <c r="F100" s="444"/>
      <c r="G100" s="445"/>
      <c r="H100" s="1412"/>
      <c r="I100" s="445"/>
      <c r="J100" s="446"/>
      <c r="K100" s="1411"/>
      <c r="L100" s="444"/>
      <c r="M100" s="446"/>
      <c r="N100" s="446"/>
      <c r="O100" s="446"/>
      <c r="P100" s="1411"/>
      <c r="Q100" s="446"/>
      <c r="R100" s="446"/>
      <c r="S100" s="409"/>
      <c r="T100" s="175"/>
      <c r="U100" s="175"/>
      <c r="V100" s="175"/>
      <c r="W100" s="175"/>
    </row>
    <row r="101" spans="1:23" s="11" customFormat="1" ht="18.95" customHeight="1">
      <c r="A101" s="1010">
        <v>95</v>
      </c>
      <c r="B101" s="443"/>
      <c r="C101" s="440"/>
      <c r="D101" s="440"/>
      <c r="E101" s="441"/>
      <c r="F101" s="444"/>
      <c r="G101" s="445"/>
      <c r="H101" s="1412"/>
      <c r="I101" s="445"/>
      <c r="J101" s="446"/>
      <c r="K101" s="1411"/>
      <c r="L101" s="444"/>
      <c r="M101" s="446"/>
      <c r="N101" s="446"/>
      <c r="O101" s="446"/>
      <c r="P101" s="1411"/>
      <c r="Q101" s="446"/>
      <c r="R101" s="446"/>
      <c r="S101" s="409"/>
      <c r="T101" s="175"/>
      <c r="U101" s="175"/>
      <c r="V101" s="175"/>
      <c r="W101" s="175"/>
    </row>
    <row r="102" spans="1:23" s="11" customFormat="1" ht="18.95" customHeight="1">
      <c r="A102" s="1010">
        <v>96</v>
      </c>
      <c r="B102" s="443"/>
      <c r="C102" s="440"/>
      <c r="D102" s="440"/>
      <c r="E102" s="441"/>
      <c r="F102" s="444"/>
      <c r="G102" s="445"/>
      <c r="H102" s="1412"/>
      <c r="I102" s="445"/>
      <c r="J102" s="446"/>
      <c r="K102" s="1411"/>
      <c r="L102" s="444"/>
      <c r="M102" s="446"/>
      <c r="N102" s="446"/>
      <c r="O102" s="446"/>
      <c r="P102" s="1411"/>
      <c r="Q102" s="446"/>
      <c r="R102" s="446"/>
      <c r="S102" s="409"/>
      <c r="T102" s="175"/>
      <c r="U102" s="175"/>
      <c r="V102" s="175"/>
      <c r="W102" s="175"/>
    </row>
    <row r="103" spans="1:23" s="11" customFormat="1" ht="18.95" customHeight="1">
      <c r="A103" s="1010">
        <v>97</v>
      </c>
      <c r="B103" s="443"/>
      <c r="C103" s="440"/>
      <c r="D103" s="440"/>
      <c r="E103" s="441"/>
      <c r="F103" s="444"/>
      <c r="G103" s="445"/>
      <c r="H103" s="1412"/>
      <c r="I103" s="445"/>
      <c r="J103" s="446"/>
      <c r="K103" s="1411"/>
      <c r="L103" s="444"/>
      <c r="M103" s="446"/>
      <c r="N103" s="446"/>
      <c r="O103" s="446"/>
      <c r="P103" s="1411"/>
      <c r="Q103" s="446"/>
      <c r="R103" s="446"/>
      <c r="S103" s="409"/>
      <c r="T103" s="175"/>
      <c r="U103" s="175"/>
      <c r="V103" s="175"/>
      <c r="W103" s="175"/>
    </row>
    <row r="104" spans="1:23" s="11" customFormat="1" ht="18.95" customHeight="1">
      <c r="A104" s="1010">
        <v>98</v>
      </c>
      <c r="B104" s="443"/>
      <c r="C104" s="440"/>
      <c r="D104" s="440"/>
      <c r="E104" s="441"/>
      <c r="F104" s="444"/>
      <c r="G104" s="445"/>
      <c r="H104" s="1412"/>
      <c r="I104" s="445"/>
      <c r="J104" s="446"/>
      <c r="K104" s="1411"/>
      <c r="L104" s="444"/>
      <c r="M104" s="446"/>
      <c r="N104" s="446"/>
      <c r="O104" s="446"/>
      <c r="P104" s="1411"/>
      <c r="Q104" s="446"/>
      <c r="R104" s="446"/>
      <c r="S104" s="409"/>
      <c r="T104" s="175"/>
      <c r="U104" s="175"/>
      <c r="V104" s="175"/>
      <c r="W104" s="175"/>
    </row>
    <row r="105" spans="1:23" s="11" customFormat="1" ht="18.95" customHeight="1">
      <c r="A105" s="1010">
        <v>99</v>
      </c>
      <c r="B105" s="443"/>
      <c r="C105" s="440"/>
      <c r="D105" s="440"/>
      <c r="E105" s="441"/>
      <c r="F105" s="444"/>
      <c r="G105" s="445"/>
      <c r="H105" s="1412"/>
      <c r="I105" s="445"/>
      <c r="J105" s="446"/>
      <c r="K105" s="1411"/>
      <c r="L105" s="444"/>
      <c r="M105" s="446"/>
      <c r="N105" s="446"/>
      <c r="O105" s="446"/>
      <c r="P105" s="1411"/>
      <c r="Q105" s="446"/>
      <c r="R105" s="446"/>
      <c r="S105" s="409"/>
      <c r="T105" s="175"/>
      <c r="U105" s="175"/>
      <c r="V105" s="175"/>
      <c r="W105" s="175"/>
    </row>
    <row r="106" spans="1:23" s="11" customFormat="1" ht="18.95" customHeight="1">
      <c r="A106" s="1010">
        <v>100</v>
      </c>
      <c r="B106" s="443"/>
      <c r="C106" s="440"/>
      <c r="D106" s="440"/>
      <c r="E106" s="441"/>
      <c r="F106" s="444"/>
      <c r="G106" s="445"/>
      <c r="H106" s="1412"/>
      <c r="I106" s="445"/>
      <c r="J106" s="446"/>
      <c r="K106" s="1411"/>
      <c r="L106" s="444"/>
      <c r="M106" s="446"/>
      <c r="N106" s="446"/>
      <c r="O106" s="446"/>
      <c r="P106" s="1411"/>
      <c r="Q106" s="446"/>
      <c r="R106" s="446"/>
      <c r="S106" s="409"/>
      <c r="T106" s="175"/>
      <c r="U106" s="175"/>
      <c r="V106" s="175"/>
      <c r="W106" s="175"/>
    </row>
    <row r="107" spans="1:23" s="11" customFormat="1" ht="18.95" customHeight="1">
      <c r="A107" s="1010">
        <v>101</v>
      </c>
      <c r="B107" s="443"/>
      <c r="C107" s="440"/>
      <c r="D107" s="440"/>
      <c r="E107" s="441"/>
      <c r="F107" s="444"/>
      <c r="G107" s="445"/>
      <c r="H107" s="1412"/>
      <c r="I107" s="445"/>
      <c r="J107" s="446"/>
      <c r="K107" s="1411"/>
      <c r="L107" s="444"/>
      <c r="M107" s="446"/>
      <c r="N107" s="446"/>
      <c r="O107" s="446"/>
      <c r="P107" s="1411"/>
      <c r="Q107" s="446"/>
      <c r="R107" s="446"/>
      <c r="S107" s="409"/>
      <c r="T107" s="175"/>
      <c r="U107" s="175"/>
      <c r="V107" s="175"/>
      <c r="W107" s="175"/>
    </row>
    <row r="108" spans="1:23" s="11" customFormat="1" ht="18.95" customHeight="1">
      <c r="A108" s="1010">
        <v>102</v>
      </c>
      <c r="B108" s="443"/>
      <c r="C108" s="440"/>
      <c r="D108" s="440"/>
      <c r="E108" s="441"/>
      <c r="F108" s="444"/>
      <c r="G108" s="445"/>
      <c r="H108" s="1412"/>
      <c r="I108" s="445"/>
      <c r="J108" s="446"/>
      <c r="K108" s="1411"/>
      <c r="L108" s="444"/>
      <c r="M108" s="446"/>
      <c r="N108" s="446"/>
      <c r="O108" s="446"/>
      <c r="P108" s="1411"/>
      <c r="Q108" s="446"/>
      <c r="R108" s="446"/>
      <c r="S108" s="409"/>
      <c r="T108" s="175"/>
      <c r="U108" s="175"/>
      <c r="V108" s="175"/>
      <c r="W108" s="175"/>
    </row>
    <row r="109" spans="1:23" s="11" customFormat="1" ht="18.95" customHeight="1">
      <c r="A109" s="1010">
        <v>103</v>
      </c>
      <c r="B109" s="443"/>
      <c r="C109" s="440"/>
      <c r="D109" s="440"/>
      <c r="E109" s="441"/>
      <c r="F109" s="444"/>
      <c r="G109" s="445"/>
      <c r="H109" s="1412"/>
      <c r="I109" s="445"/>
      <c r="J109" s="446"/>
      <c r="K109" s="1411"/>
      <c r="L109" s="444"/>
      <c r="M109" s="446"/>
      <c r="N109" s="446"/>
      <c r="O109" s="446"/>
      <c r="P109" s="1411"/>
      <c r="Q109" s="446"/>
      <c r="R109" s="446"/>
      <c r="S109" s="409"/>
      <c r="T109" s="175"/>
      <c r="U109" s="175"/>
      <c r="V109" s="175"/>
      <c r="W109" s="175"/>
    </row>
    <row r="110" spans="1:23" s="11" customFormat="1" ht="18.95" customHeight="1">
      <c r="A110" s="1010">
        <v>104</v>
      </c>
      <c r="B110" s="443"/>
      <c r="C110" s="440"/>
      <c r="D110" s="440"/>
      <c r="E110" s="441"/>
      <c r="F110" s="444"/>
      <c r="G110" s="445"/>
      <c r="H110" s="1412"/>
      <c r="I110" s="445"/>
      <c r="J110" s="446"/>
      <c r="K110" s="1411"/>
      <c r="L110" s="444"/>
      <c r="M110" s="446"/>
      <c r="N110" s="446"/>
      <c r="O110" s="446"/>
      <c r="P110" s="1411"/>
      <c r="Q110" s="446"/>
      <c r="R110" s="446"/>
      <c r="S110" s="409"/>
      <c r="T110" s="175"/>
      <c r="U110" s="175"/>
      <c r="V110" s="175"/>
      <c r="W110" s="175"/>
    </row>
    <row r="111" spans="1:23" s="11" customFormat="1" ht="18.95" customHeight="1">
      <c r="A111" s="1010">
        <v>105</v>
      </c>
      <c r="B111" s="443"/>
      <c r="C111" s="440"/>
      <c r="D111" s="440"/>
      <c r="E111" s="441"/>
      <c r="F111" s="444"/>
      <c r="G111" s="445"/>
      <c r="H111" s="1412"/>
      <c r="I111" s="445"/>
      <c r="J111" s="446"/>
      <c r="K111" s="1411"/>
      <c r="L111" s="444"/>
      <c r="M111" s="446"/>
      <c r="N111" s="446"/>
      <c r="O111" s="446"/>
      <c r="P111" s="1411"/>
      <c r="Q111" s="446"/>
      <c r="R111" s="446"/>
      <c r="S111" s="409"/>
      <c r="T111" s="175"/>
      <c r="U111" s="175"/>
      <c r="V111" s="175"/>
      <c r="W111" s="175"/>
    </row>
    <row r="112" spans="1:23" s="11" customFormat="1" ht="18.95" customHeight="1">
      <c r="A112" s="1010">
        <v>106</v>
      </c>
      <c r="B112" s="443"/>
      <c r="C112" s="440"/>
      <c r="D112" s="440"/>
      <c r="E112" s="441"/>
      <c r="F112" s="444"/>
      <c r="G112" s="445"/>
      <c r="H112" s="1412"/>
      <c r="I112" s="445"/>
      <c r="J112" s="446"/>
      <c r="K112" s="1411"/>
      <c r="L112" s="444"/>
      <c r="M112" s="446"/>
      <c r="N112" s="446"/>
      <c r="O112" s="446"/>
      <c r="P112" s="1411"/>
      <c r="Q112" s="446"/>
      <c r="R112" s="446"/>
      <c r="S112" s="409"/>
      <c r="T112" s="175"/>
      <c r="U112" s="175"/>
      <c r="V112" s="175"/>
      <c r="W112" s="175"/>
    </row>
    <row r="113" spans="1:23" s="11" customFormat="1" ht="18.95" customHeight="1">
      <c r="A113" s="1010">
        <v>107</v>
      </c>
      <c r="B113" s="443"/>
      <c r="C113" s="440"/>
      <c r="D113" s="440"/>
      <c r="E113" s="441"/>
      <c r="F113" s="444"/>
      <c r="G113" s="445"/>
      <c r="H113" s="1412"/>
      <c r="I113" s="445"/>
      <c r="J113" s="446"/>
      <c r="K113" s="1411"/>
      <c r="L113" s="444"/>
      <c r="M113" s="446"/>
      <c r="N113" s="446"/>
      <c r="O113" s="446"/>
      <c r="P113" s="1411"/>
      <c r="Q113" s="446"/>
      <c r="R113" s="446"/>
      <c r="S113" s="409"/>
      <c r="T113" s="175"/>
      <c r="U113" s="175"/>
      <c r="V113" s="175"/>
      <c r="W113" s="175"/>
    </row>
    <row r="114" spans="1:23" s="11" customFormat="1" ht="18.95" customHeight="1">
      <c r="A114" s="1010">
        <v>108</v>
      </c>
      <c r="B114" s="443"/>
      <c r="C114" s="440"/>
      <c r="D114" s="440"/>
      <c r="E114" s="441"/>
      <c r="F114" s="444"/>
      <c r="G114" s="445"/>
      <c r="H114" s="1412"/>
      <c r="I114" s="445"/>
      <c r="J114" s="446"/>
      <c r="K114" s="1411"/>
      <c r="L114" s="444"/>
      <c r="M114" s="446"/>
      <c r="N114" s="446"/>
      <c r="O114" s="446"/>
      <c r="P114" s="1411"/>
      <c r="Q114" s="446"/>
      <c r="R114" s="446"/>
      <c r="S114" s="409"/>
      <c r="T114" s="175"/>
      <c r="U114" s="175"/>
      <c r="V114" s="175"/>
      <c r="W114" s="175"/>
    </row>
    <row r="115" spans="1:23" s="11" customFormat="1" ht="18.95" customHeight="1">
      <c r="A115" s="1010">
        <v>109</v>
      </c>
      <c r="B115" s="443"/>
      <c r="C115" s="440"/>
      <c r="D115" s="440"/>
      <c r="E115" s="441"/>
      <c r="F115" s="444"/>
      <c r="G115" s="445"/>
      <c r="H115" s="1412"/>
      <c r="I115" s="445"/>
      <c r="J115" s="446"/>
      <c r="K115" s="1411"/>
      <c r="L115" s="444"/>
      <c r="M115" s="446"/>
      <c r="N115" s="446"/>
      <c r="O115" s="446"/>
      <c r="P115" s="1411"/>
      <c r="Q115" s="446"/>
      <c r="R115" s="446"/>
      <c r="S115" s="409"/>
      <c r="T115" s="175"/>
      <c r="U115" s="175"/>
      <c r="V115" s="175"/>
      <c r="W115" s="175"/>
    </row>
    <row r="116" spans="1:23" s="11" customFormat="1" ht="18.95" customHeight="1">
      <c r="A116" s="1010">
        <v>110</v>
      </c>
      <c r="B116" s="443"/>
      <c r="C116" s="440"/>
      <c r="D116" s="440"/>
      <c r="E116" s="441"/>
      <c r="F116" s="444"/>
      <c r="G116" s="445"/>
      <c r="H116" s="1412"/>
      <c r="I116" s="445"/>
      <c r="J116" s="446"/>
      <c r="K116" s="1411"/>
      <c r="L116" s="444"/>
      <c r="M116" s="446"/>
      <c r="N116" s="446"/>
      <c r="O116" s="446"/>
      <c r="P116" s="1411"/>
      <c r="Q116" s="446"/>
      <c r="R116" s="446"/>
      <c r="S116" s="409"/>
      <c r="T116" s="176"/>
      <c r="U116" s="176"/>
      <c r="V116" s="176"/>
      <c r="W116" s="176"/>
    </row>
    <row r="117" spans="1:23" s="11" customFormat="1" ht="18.95" customHeight="1">
      <c r="A117" s="1010">
        <v>111</v>
      </c>
      <c r="B117" s="443"/>
      <c r="C117" s="440"/>
      <c r="D117" s="440"/>
      <c r="E117" s="441"/>
      <c r="F117" s="444"/>
      <c r="G117" s="445"/>
      <c r="H117" s="1412"/>
      <c r="I117" s="445"/>
      <c r="J117" s="446"/>
      <c r="K117" s="1411"/>
      <c r="L117" s="444"/>
      <c r="M117" s="446"/>
      <c r="N117" s="446"/>
      <c r="O117" s="446"/>
      <c r="P117" s="1411"/>
      <c r="Q117" s="446"/>
      <c r="R117" s="446"/>
      <c r="S117" s="409"/>
      <c r="T117" s="175"/>
      <c r="U117" s="175"/>
      <c r="V117" s="175"/>
      <c r="W117" s="175"/>
    </row>
    <row r="118" spans="1:23" s="11" customFormat="1" ht="18.95" customHeight="1">
      <c r="A118" s="1010">
        <v>112</v>
      </c>
      <c r="B118" s="443"/>
      <c r="C118" s="440"/>
      <c r="D118" s="440"/>
      <c r="E118" s="441"/>
      <c r="F118" s="444"/>
      <c r="G118" s="445"/>
      <c r="H118" s="1412"/>
      <c r="I118" s="445"/>
      <c r="J118" s="446"/>
      <c r="K118" s="1411"/>
      <c r="L118" s="444"/>
      <c r="M118" s="446"/>
      <c r="N118" s="446"/>
      <c r="O118" s="446"/>
      <c r="P118" s="1411"/>
      <c r="Q118" s="446"/>
      <c r="R118" s="446"/>
      <c r="S118" s="409"/>
      <c r="T118" s="175"/>
      <c r="U118" s="175"/>
      <c r="V118" s="175"/>
      <c r="W118" s="175"/>
    </row>
    <row r="119" spans="1:23" s="11" customFormat="1" ht="18.95" customHeight="1">
      <c r="A119" s="1010">
        <v>113</v>
      </c>
      <c r="B119" s="443"/>
      <c r="C119" s="440"/>
      <c r="D119" s="440"/>
      <c r="E119" s="441"/>
      <c r="F119" s="444"/>
      <c r="G119" s="445"/>
      <c r="H119" s="1412"/>
      <c r="I119" s="445"/>
      <c r="J119" s="446"/>
      <c r="K119" s="1411"/>
      <c r="L119" s="444"/>
      <c r="M119" s="446"/>
      <c r="N119" s="446"/>
      <c r="O119" s="446"/>
      <c r="P119" s="1411"/>
      <c r="Q119" s="446"/>
      <c r="R119" s="446"/>
      <c r="S119" s="409"/>
      <c r="T119" s="175"/>
      <c r="U119" s="175"/>
      <c r="V119" s="175"/>
      <c r="W119" s="175"/>
    </row>
    <row r="120" spans="1:23" s="11" customFormat="1" ht="18.95" customHeight="1">
      <c r="A120" s="1010">
        <v>114</v>
      </c>
      <c r="B120" s="443"/>
      <c r="C120" s="440"/>
      <c r="D120" s="440"/>
      <c r="E120" s="441"/>
      <c r="F120" s="444"/>
      <c r="G120" s="445"/>
      <c r="H120" s="1412"/>
      <c r="I120" s="445"/>
      <c r="J120" s="446"/>
      <c r="K120" s="1411"/>
      <c r="L120" s="444"/>
      <c r="M120" s="446"/>
      <c r="N120" s="446"/>
      <c r="O120" s="446"/>
      <c r="P120" s="1411"/>
      <c r="Q120" s="446"/>
      <c r="R120" s="446"/>
      <c r="S120" s="409"/>
      <c r="T120" s="175"/>
      <c r="U120" s="175"/>
      <c r="V120" s="175"/>
      <c r="W120" s="175"/>
    </row>
    <row r="121" spans="1:23" s="11" customFormat="1" ht="18.95" customHeight="1">
      <c r="A121" s="1010">
        <v>115</v>
      </c>
      <c r="B121" s="443"/>
      <c r="C121" s="440"/>
      <c r="D121" s="440"/>
      <c r="E121" s="441"/>
      <c r="F121" s="444"/>
      <c r="G121" s="445"/>
      <c r="H121" s="1412"/>
      <c r="I121" s="445"/>
      <c r="J121" s="446"/>
      <c r="K121" s="1411"/>
      <c r="L121" s="444"/>
      <c r="M121" s="446"/>
      <c r="N121" s="446"/>
      <c r="O121" s="446"/>
      <c r="P121" s="1411"/>
      <c r="Q121" s="446"/>
      <c r="R121" s="446"/>
      <c r="S121" s="409"/>
      <c r="T121" s="175"/>
      <c r="U121" s="175"/>
      <c r="V121" s="175"/>
      <c r="W121" s="175"/>
    </row>
    <row r="122" spans="1:23" s="11" customFormat="1" ht="18.95" customHeight="1">
      <c r="A122" s="1010">
        <v>116</v>
      </c>
      <c r="B122" s="443"/>
      <c r="C122" s="440"/>
      <c r="D122" s="440"/>
      <c r="E122" s="441"/>
      <c r="F122" s="444"/>
      <c r="G122" s="445"/>
      <c r="H122" s="1412"/>
      <c r="I122" s="445"/>
      <c r="J122" s="446"/>
      <c r="K122" s="1411"/>
      <c r="L122" s="444"/>
      <c r="M122" s="446"/>
      <c r="N122" s="446"/>
      <c r="O122" s="446"/>
      <c r="P122" s="1411"/>
      <c r="Q122" s="446"/>
      <c r="R122" s="446"/>
      <c r="S122" s="409"/>
      <c r="T122" s="175"/>
      <c r="U122" s="175"/>
      <c r="V122" s="175"/>
      <c r="W122" s="175"/>
    </row>
    <row r="123" spans="1:23" s="11" customFormat="1" ht="18.95" customHeight="1">
      <c r="A123" s="1010">
        <v>117</v>
      </c>
      <c r="B123" s="443"/>
      <c r="C123" s="440"/>
      <c r="D123" s="440"/>
      <c r="E123" s="441"/>
      <c r="F123" s="444"/>
      <c r="G123" s="445"/>
      <c r="H123" s="1412"/>
      <c r="I123" s="445"/>
      <c r="J123" s="446"/>
      <c r="K123" s="1411"/>
      <c r="L123" s="444"/>
      <c r="M123" s="446"/>
      <c r="N123" s="446"/>
      <c r="O123" s="446"/>
      <c r="P123" s="1411"/>
      <c r="Q123" s="446"/>
      <c r="R123" s="446"/>
      <c r="S123" s="409"/>
      <c r="T123" s="175"/>
      <c r="U123" s="175"/>
      <c r="V123" s="175"/>
      <c r="W123" s="175"/>
    </row>
    <row r="124" spans="1:23" s="11" customFormat="1" ht="18.95" customHeight="1">
      <c r="A124" s="1010">
        <v>118</v>
      </c>
      <c r="B124" s="443"/>
      <c r="C124" s="440"/>
      <c r="D124" s="440"/>
      <c r="E124" s="441"/>
      <c r="F124" s="444"/>
      <c r="G124" s="445"/>
      <c r="H124" s="1412"/>
      <c r="I124" s="445"/>
      <c r="J124" s="446"/>
      <c r="K124" s="1411"/>
      <c r="L124" s="444"/>
      <c r="M124" s="446"/>
      <c r="N124" s="446"/>
      <c r="O124" s="446"/>
      <c r="P124" s="1411"/>
      <c r="Q124" s="446"/>
      <c r="R124" s="446"/>
      <c r="S124" s="409"/>
      <c r="T124" s="175"/>
      <c r="U124" s="175"/>
      <c r="V124" s="175"/>
      <c r="W124" s="175"/>
    </row>
    <row r="125" spans="1:23" s="11" customFormat="1" ht="18.95" customHeight="1">
      <c r="A125" s="1010">
        <v>119</v>
      </c>
      <c r="B125" s="443"/>
      <c r="C125" s="440"/>
      <c r="D125" s="440"/>
      <c r="E125" s="441"/>
      <c r="F125" s="444"/>
      <c r="G125" s="445"/>
      <c r="H125" s="1412"/>
      <c r="I125" s="445"/>
      <c r="J125" s="446"/>
      <c r="K125" s="1411"/>
      <c r="L125" s="444"/>
      <c r="M125" s="446"/>
      <c r="N125" s="446"/>
      <c r="O125" s="446"/>
      <c r="P125" s="1411"/>
      <c r="Q125" s="446"/>
      <c r="R125" s="446"/>
      <c r="S125" s="409"/>
      <c r="T125" s="175"/>
      <c r="U125" s="175"/>
      <c r="V125" s="175"/>
      <c r="W125" s="175"/>
    </row>
    <row r="126" spans="1:23" s="11" customFormat="1" ht="18.95" customHeight="1">
      <c r="A126" s="1010">
        <v>120</v>
      </c>
      <c r="B126" s="443"/>
      <c r="C126" s="440"/>
      <c r="D126" s="440"/>
      <c r="E126" s="441"/>
      <c r="F126" s="444"/>
      <c r="G126" s="445"/>
      <c r="H126" s="1412"/>
      <c r="I126" s="445"/>
      <c r="J126" s="446"/>
      <c r="K126" s="1411"/>
      <c r="L126" s="444"/>
      <c r="M126" s="446"/>
      <c r="N126" s="446"/>
      <c r="O126" s="446"/>
      <c r="P126" s="1411"/>
      <c r="Q126" s="446"/>
      <c r="R126" s="446"/>
      <c r="S126" s="409"/>
      <c r="T126" s="175"/>
      <c r="U126" s="175"/>
      <c r="V126" s="175"/>
      <c r="W126" s="175"/>
    </row>
    <row r="127" spans="1:23" s="11" customFormat="1" ht="18.95" customHeight="1">
      <c r="A127" s="1010">
        <v>121</v>
      </c>
      <c r="B127" s="443"/>
      <c r="C127" s="440"/>
      <c r="D127" s="440"/>
      <c r="E127" s="441"/>
      <c r="F127" s="444"/>
      <c r="G127" s="445"/>
      <c r="H127" s="1412"/>
      <c r="I127" s="445"/>
      <c r="J127" s="446"/>
      <c r="K127" s="1411"/>
      <c r="L127" s="444"/>
      <c r="M127" s="446"/>
      <c r="N127" s="446"/>
      <c r="O127" s="446"/>
      <c r="P127" s="1411"/>
      <c r="Q127" s="446"/>
      <c r="R127" s="446"/>
      <c r="S127" s="409"/>
      <c r="T127" s="175"/>
      <c r="U127" s="175"/>
      <c r="V127" s="175"/>
      <c r="W127" s="175"/>
    </row>
    <row r="128" spans="1:23" s="11" customFormat="1" ht="18.95" customHeight="1">
      <c r="A128" s="1010">
        <v>122</v>
      </c>
      <c r="B128" s="443"/>
      <c r="C128" s="440"/>
      <c r="D128" s="440"/>
      <c r="E128" s="441"/>
      <c r="F128" s="444"/>
      <c r="G128" s="445"/>
      <c r="H128" s="1412"/>
      <c r="I128" s="445"/>
      <c r="J128" s="446"/>
      <c r="K128" s="1411"/>
      <c r="L128" s="444"/>
      <c r="M128" s="446"/>
      <c r="N128" s="446"/>
      <c r="O128" s="446"/>
      <c r="P128" s="1411"/>
      <c r="Q128" s="446"/>
      <c r="R128" s="446"/>
      <c r="S128" s="409"/>
      <c r="T128" s="175"/>
      <c r="U128" s="175"/>
      <c r="V128" s="175"/>
      <c r="W128" s="175"/>
    </row>
    <row r="129" spans="1:23" s="11" customFormat="1" ht="18.95" customHeight="1">
      <c r="A129" s="1010">
        <v>123</v>
      </c>
      <c r="B129" s="443"/>
      <c r="C129" s="440"/>
      <c r="D129" s="440"/>
      <c r="E129" s="441"/>
      <c r="F129" s="444"/>
      <c r="G129" s="445"/>
      <c r="H129" s="1412"/>
      <c r="I129" s="445"/>
      <c r="J129" s="446"/>
      <c r="K129" s="1411"/>
      <c r="L129" s="444"/>
      <c r="M129" s="446"/>
      <c r="N129" s="446"/>
      <c r="O129" s="446"/>
      <c r="P129" s="1411"/>
      <c r="Q129" s="446"/>
      <c r="R129" s="446"/>
      <c r="S129" s="409"/>
      <c r="T129" s="175"/>
      <c r="U129" s="175"/>
      <c r="V129" s="175"/>
      <c r="W129" s="175"/>
    </row>
    <row r="130" spans="1:23" s="11" customFormat="1" ht="18.95" customHeight="1">
      <c r="A130" s="1010">
        <v>124</v>
      </c>
      <c r="B130" s="443"/>
      <c r="C130" s="440"/>
      <c r="D130" s="440"/>
      <c r="E130" s="441"/>
      <c r="F130" s="444"/>
      <c r="G130" s="445"/>
      <c r="H130" s="1412"/>
      <c r="I130" s="445"/>
      <c r="J130" s="446"/>
      <c r="K130" s="1411"/>
      <c r="L130" s="444"/>
      <c r="M130" s="446"/>
      <c r="N130" s="446"/>
      <c r="O130" s="446"/>
      <c r="P130" s="1411"/>
      <c r="Q130" s="446"/>
      <c r="R130" s="446"/>
      <c r="S130" s="409"/>
      <c r="T130" s="175"/>
      <c r="U130" s="175"/>
      <c r="V130" s="175"/>
      <c r="W130" s="175"/>
    </row>
    <row r="131" spans="1:23" s="11" customFormat="1" ht="18.95" customHeight="1">
      <c r="A131" s="1010">
        <v>125</v>
      </c>
      <c r="B131" s="443"/>
      <c r="C131" s="440"/>
      <c r="D131" s="440"/>
      <c r="E131" s="441"/>
      <c r="F131" s="444"/>
      <c r="G131" s="445"/>
      <c r="H131" s="1412"/>
      <c r="I131" s="445"/>
      <c r="J131" s="446"/>
      <c r="K131" s="1411"/>
      <c r="L131" s="444"/>
      <c r="M131" s="446"/>
      <c r="N131" s="446"/>
      <c r="O131" s="446"/>
      <c r="P131" s="1411"/>
      <c r="Q131" s="446"/>
      <c r="R131" s="446"/>
      <c r="S131" s="409"/>
      <c r="T131" s="175"/>
      <c r="U131" s="175"/>
      <c r="V131" s="175"/>
      <c r="W131" s="175"/>
    </row>
    <row r="132" spans="1:23" s="11" customFormat="1" ht="18.95" customHeight="1">
      <c r="A132" s="1010">
        <v>126</v>
      </c>
      <c r="B132" s="443"/>
      <c r="C132" s="440"/>
      <c r="D132" s="440"/>
      <c r="E132" s="441"/>
      <c r="F132" s="444"/>
      <c r="G132" s="445"/>
      <c r="H132" s="1412"/>
      <c r="I132" s="445"/>
      <c r="J132" s="446"/>
      <c r="K132" s="1411"/>
      <c r="L132" s="444"/>
      <c r="M132" s="446"/>
      <c r="N132" s="446"/>
      <c r="O132" s="446"/>
      <c r="P132" s="1411"/>
      <c r="Q132" s="446"/>
      <c r="R132" s="446"/>
      <c r="S132" s="409"/>
      <c r="T132" s="175"/>
      <c r="U132" s="175"/>
      <c r="V132" s="175"/>
      <c r="W132" s="175"/>
    </row>
    <row r="133" spans="1:23" s="11" customFormat="1" ht="18.95" customHeight="1">
      <c r="A133" s="1010">
        <v>127</v>
      </c>
      <c r="B133" s="443"/>
      <c r="C133" s="440"/>
      <c r="D133" s="440"/>
      <c r="E133" s="441"/>
      <c r="F133" s="444"/>
      <c r="G133" s="445"/>
      <c r="H133" s="1412"/>
      <c r="I133" s="445"/>
      <c r="J133" s="446"/>
      <c r="K133" s="1411"/>
      <c r="L133" s="444"/>
      <c r="M133" s="446"/>
      <c r="N133" s="446"/>
      <c r="O133" s="446"/>
      <c r="P133" s="1411"/>
      <c r="Q133" s="446"/>
      <c r="R133" s="446"/>
      <c r="S133" s="409"/>
      <c r="T133" s="175"/>
      <c r="U133" s="175"/>
      <c r="V133" s="175"/>
      <c r="W133" s="175"/>
    </row>
    <row r="134" spans="1:23" s="11" customFormat="1" ht="18.95" customHeight="1">
      <c r="A134" s="1010">
        <v>128</v>
      </c>
      <c r="B134" s="443"/>
      <c r="C134" s="440"/>
      <c r="D134" s="440"/>
      <c r="E134" s="441"/>
      <c r="F134" s="444"/>
      <c r="G134" s="445"/>
      <c r="H134" s="1412"/>
      <c r="I134" s="445"/>
      <c r="J134" s="446"/>
      <c r="K134" s="1411"/>
      <c r="L134" s="444"/>
      <c r="M134" s="446"/>
      <c r="N134" s="446"/>
      <c r="O134" s="446"/>
      <c r="P134" s="1411"/>
      <c r="Q134" s="446"/>
      <c r="R134" s="446"/>
      <c r="S134" s="409"/>
      <c r="T134" s="175"/>
      <c r="U134" s="175"/>
      <c r="V134" s="175"/>
      <c r="W134" s="175"/>
    </row>
    <row r="135" spans="1:23">
      <c r="B135" s="612"/>
      <c r="C135" s="613"/>
      <c r="D135" s="613"/>
      <c r="E135" s="614"/>
      <c r="F135" s="615"/>
      <c r="G135" s="174"/>
      <c r="H135" s="174"/>
      <c r="I135" s="174"/>
      <c r="J135" s="616"/>
      <c r="K135" s="616"/>
      <c r="L135" s="616"/>
      <c r="M135" s="616"/>
      <c r="N135" s="616"/>
      <c r="O135" s="616"/>
      <c r="P135" s="616"/>
      <c r="Q135" s="616"/>
      <c r="R135" s="617"/>
    </row>
    <row r="136" spans="1:23">
      <c r="B136" s="612"/>
      <c r="C136" s="613"/>
      <c r="D136" s="613"/>
      <c r="E136" s="614"/>
      <c r="F136" s="615"/>
      <c r="G136" s="174"/>
      <c r="H136" s="174"/>
      <c r="I136" s="174"/>
      <c r="J136" s="616"/>
      <c r="K136" s="616"/>
      <c r="L136" s="616"/>
      <c r="M136" s="616"/>
      <c r="N136" s="616"/>
      <c r="O136" s="616"/>
      <c r="P136" s="616"/>
      <c r="Q136" s="616"/>
      <c r="R136" s="617"/>
    </row>
    <row r="137" spans="1:23">
      <c r="B137" s="612"/>
      <c r="C137" s="613"/>
      <c r="D137" s="613"/>
      <c r="E137" s="614"/>
      <c r="F137" s="615"/>
      <c r="G137" s="174"/>
      <c r="H137" s="174"/>
      <c r="I137" s="174"/>
      <c r="J137" s="616"/>
      <c r="K137" s="616"/>
      <c r="L137" s="616"/>
      <c r="M137" s="616"/>
      <c r="N137" s="616"/>
      <c r="O137" s="616"/>
      <c r="P137" s="616"/>
      <c r="Q137" s="616"/>
      <c r="R137" s="617"/>
    </row>
    <row r="138" spans="1:23">
      <c r="B138" s="612"/>
      <c r="C138" s="613"/>
      <c r="D138" s="613"/>
      <c r="E138" s="614"/>
      <c r="F138" s="615"/>
      <c r="G138" s="174"/>
      <c r="H138" s="174"/>
      <c r="I138" s="174"/>
      <c r="J138" s="616"/>
      <c r="K138" s="616"/>
      <c r="L138" s="616"/>
      <c r="M138" s="616"/>
      <c r="N138" s="616"/>
      <c r="O138" s="616"/>
      <c r="P138" s="616"/>
      <c r="Q138" s="616"/>
      <c r="R138" s="452"/>
    </row>
    <row r="139" spans="1:23">
      <c r="C139" s="379"/>
      <c r="R139" s="174"/>
    </row>
    <row r="140" spans="1:23">
      <c r="C140" s="379"/>
      <c r="R140" s="174"/>
    </row>
    <row r="141" spans="1:23">
      <c r="C141" s="379"/>
      <c r="R141" s="174"/>
    </row>
    <row r="142" spans="1:23">
      <c r="C142" s="378"/>
      <c r="R142" s="174"/>
    </row>
    <row r="143" spans="1:23">
      <c r="C143" s="378"/>
      <c r="R143" s="174"/>
    </row>
    <row r="144" spans="1:23">
      <c r="C144" s="378"/>
      <c r="R144" s="174"/>
    </row>
    <row r="145" spans="3:18">
      <c r="C145" s="378"/>
      <c r="R145" s="174"/>
    </row>
    <row r="146" spans="3:18">
      <c r="C146" s="378"/>
      <c r="R146" s="174"/>
    </row>
    <row r="147" spans="3:18">
      <c r="C147" s="379"/>
      <c r="R147" s="174"/>
    </row>
    <row r="148" spans="3:18">
      <c r="C148" s="379"/>
      <c r="R148" s="174"/>
    </row>
    <row r="149" spans="3:18">
      <c r="C149" s="379"/>
      <c r="R149" s="174"/>
    </row>
    <row r="150" spans="3:18">
      <c r="C150" s="379"/>
      <c r="R150" s="174"/>
    </row>
    <row r="151" spans="3:18">
      <c r="R151" s="174"/>
    </row>
    <row r="152" spans="3:18">
      <c r="R152" s="174"/>
    </row>
    <row r="153" spans="3:18">
      <c r="R153" s="174"/>
    </row>
    <row r="154" spans="3:18">
      <c r="R154" s="174"/>
    </row>
    <row r="155" spans="3:18">
      <c r="R155" s="174"/>
    </row>
    <row r="156" spans="3:18">
      <c r="R156" s="174"/>
    </row>
    <row r="157" spans="3:18">
      <c r="R157" s="174"/>
    </row>
    <row r="158" spans="3:18">
      <c r="R158" s="174"/>
    </row>
    <row r="159" spans="3:18">
      <c r="R159" s="174"/>
    </row>
    <row r="160" spans="3:18">
      <c r="R160" s="174"/>
    </row>
    <row r="161" spans="18:18">
      <c r="R161" s="174"/>
    </row>
    <row r="162" spans="18:18">
      <c r="R162" s="174"/>
    </row>
    <row r="163" spans="18:18">
      <c r="R163" s="174"/>
    </row>
    <row r="164" spans="18:18">
      <c r="R164" s="174"/>
    </row>
    <row r="165" spans="18:18">
      <c r="R165" s="174"/>
    </row>
    <row r="166" spans="18:18">
      <c r="R166" s="174"/>
    </row>
    <row r="167" spans="18:18">
      <c r="R167" s="174"/>
    </row>
    <row r="168" spans="18:18">
      <c r="R168" s="174"/>
    </row>
    <row r="169" spans="18:18">
      <c r="R169" s="174"/>
    </row>
    <row r="170" spans="18:18">
      <c r="R170" s="174"/>
    </row>
    <row r="171" spans="18:18">
      <c r="R171" s="174"/>
    </row>
    <row r="172" spans="18:18">
      <c r="R172" s="174"/>
    </row>
    <row r="173" spans="18:18">
      <c r="R173" s="174"/>
    </row>
    <row r="174" spans="18:18">
      <c r="R174" s="174"/>
    </row>
    <row r="175" spans="18:18">
      <c r="R175" s="174"/>
    </row>
    <row r="176" spans="18:18">
      <c r="R176" s="174"/>
    </row>
    <row r="177" spans="18:18">
      <c r="R177" s="174"/>
    </row>
    <row r="178" spans="18:18">
      <c r="R178" s="174"/>
    </row>
    <row r="179" spans="18:18">
      <c r="R179" s="174"/>
    </row>
    <row r="180" spans="18:18">
      <c r="R180" s="174"/>
    </row>
    <row r="181" spans="18:18">
      <c r="R181" s="174"/>
    </row>
    <row r="182" spans="18:18">
      <c r="R182" s="174"/>
    </row>
    <row r="183" spans="18:18">
      <c r="R183" s="174"/>
    </row>
    <row r="184" spans="18:18">
      <c r="R184" s="174"/>
    </row>
    <row r="185" spans="18:18">
      <c r="R185" s="174"/>
    </row>
    <row r="186" spans="18:18">
      <c r="R186" s="174"/>
    </row>
    <row r="187" spans="18:18">
      <c r="R187" s="174"/>
    </row>
    <row r="188" spans="18:18">
      <c r="R188" s="174"/>
    </row>
    <row r="189" spans="18:18">
      <c r="R189" s="174"/>
    </row>
    <row r="190" spans="18:18">
      <c r="R190" s="174"/>
    </row>
    <row r="191" spans="18:18">
      <c r="R191" s="174"/>
    </row>
    <row r="192" spans="18:18">
      <c r="R192" s="174"/>
    </row>
    <row r="193" spans="18:18">
      <c r="R193" s="174"/>
    </row>
    <row r="194" spans="18:18">
      <c r="R194" s="174"/>
    </row>
    <row r="195" spans="18:18">
      <c r="R195" s="174"/>
    </row>
    <row r="196" spans="18:18">
      <c r="R196" s="174"/>
    </row>
    <row r="197" spans="18:18">
      <c r="R197" s="174"/>
    </row>
    <row r="198" spans="18:18">
      <c r="R198" s="174"/>
    </row>
    <row r="199" spans="18:18">
      <c r="R199" s="174"/>
    </row>
    <row r="200" spans="18:18">
      <c r="R200" s="174"/>
    </row>
    <row r="201" spans="18:18">
      <c r="R201" s="174"/>
    </row>
    <row r="202" spans="18:18">
      <c r="R202" s="174"/>
    </row>
    <row r="203" spans="18:18">
      <c r="R203" s="174"/>
    </row>
    <row r="204" spans="18:18">
      <c r="R204" s="174"/>
    </row>
    <row r="205" spans="18:18">
      <c r="R205" s="174"/>
    </row>
    <row r="206" spans="18:18">
      <c r="R206" s="174"/>
    </row>
    <row r="207" spans="18:18">
      <c r="R207" s="174"/>
    </row>
    <row r="208" spans="18:18">
      <c r="R208" s="174"/>
    </row>
    <row r="209" spans="18:18">
      <c r="R209" s="174"/>
    </row>
    <row r="210" spans="18:18">
      <c r="R210" s="174"/>
    </row>
    <row r="211" spans="18:18">
      <c r="R211" s="174"/>
    </row>
    <row r="212" spans="18:18">
      <c r="R212" s="174"/>
    </row>
    <row r="213" spans="18:18">
      <c r="R213" s="174"/>
    </row>
    <row r="214" spans="18:18">
      <c r="R214" s="174"/>
    </row>
    <row r="215" spans="18:18">
      <c r="R215" s="174"/>
    </row>
    <row r="216" spans="18:18">
      <c r="R216" s="174"/>
    </row>
    <row r="217" spans="18:18">
      <c r="R217" s="174"/>
    </row>
    <row r="218" spans="18:18">
      <c r="R218" s="174"/>
    </row>
    <row r="219" spans="18:18">
      <c r="R219" s="174"/>
    </row>
    <row r="220" spans="18:18">
      <c r="R220" s="174"/>
    </row>
    <row r="221" spans="18:18">
      <c r="R221" s="174"/>
    </row>
    <row r="222" spans="18:18">
      <c r="R222" s="174"/>
    </row>
    <row r="223" spans="18:18">
      <c r="R223" s="174"/>
    </row>
    <row r="224" spans="18:18">
      <c r="R224" s="174"/>
    </row>
    <row r="225" spans="18:18">
      <c r="R225" s="174"/>
    </row>
    <row r="226" spans="18:18">
      <c r="R226" s="174"/>
    </row>
    <row r="227" spans="18:18">
      <c r="R227" s="174"/>
    </row>
    <row r="228" spans="18:18">
      <c r="R228" s="174"/>
    </row>
    <row r="229" spans="18:18">
      <c r="R229" s="174"/>
    </row>
    <row r="230" spans="18:18">
      <c r="R230" s="174"/>
    </row>
    <row r="231" spans="18:18">
      <c r="R231" s="174"/>
    </row>
    <row r="232" spans="18:18">
      <c r="R232" s="174"/>
    </row>
    <row r="233" spans="18:18">
      <c r="R233" s="174"/>
    </row>
    <row r="234" spans="18:18">
      <c r="R234" s="174"/>
    </row>
    <row r="235" spans="18:18">
      <c r="R235" s="174"/>
    </row>
    <row r="236" spans="18:18">
      <c r="R236" s="174"/>
    </row>
    <row r="237" spans="18:18">
      <c r="R237" s="174"/>
    </row>
    <row r="238" spans="18:18">
      <c r="R238" s="174"/>
    </row>
    <row r="239" spans="18:18">
      <c r="R239" s="174"/>
    </row>
    <row r="240" spans="18:18">
      <c r="R240" s="174"/>
    </row>
    <row r="241" spans="18:18">
      <c r="R241" s="174"/>
    </row>
    <row r="242" spans="18:18">
      <c r="R242" s="174"/>
    </row>
    <row r="243" spans="18:18">
      <c r="R243" s="174"/>
    </row>
    <row r="244" spans="18:18">
      <c r="R244" s="174"/>
    </row>
    <row r="245" spans="18:18">
      <c r="R245" s="174"/>
    </row>
    <row r="246" spans="18:18">
      <c r="R246" s="174"/>
    </row>
    <row r="247" spans="18:18">
      <c r="R247" s="174"/>
    </row>
    <row r="248" spans="18:18">
      <c r="R248" s="174"/>
    </row>
    <row r="249" spans="18:18">
      <c r="R249" s="174"/>
    </row>
    <row r="250" spans="18:18">
      <c r="R250" s="174"/>
    </row>
    <row r="251" spans="18:18">
      <c r="R251" s="174"/>
    </row>
    <row r="252" spans="18:18">
      <c r="R252" s="174"/>
    </row>
    <row r="253" spans="18:18">
      <c r="R253" s="174"/>
    </row>
    <row r="254" spans="18:18">
      <c r="R254" s="174"/>
    </row>
    <row r="255" spans="18:18">
      <c r="R255" s="174"/>
    </row>
    <row r="256" spans="18:18">
      <c r="R256" s="174"/>
    </row>
    <row r="257" spans="18:18">
      <c r="R257" s="174"/>
    </row>
    <row r="258" spans="18:18">
      <c r="R258" s="174"/>
    </row>
    <row r="259" spans="18:18">
      <c r="R259" s="174"/>
    </row>
    <row r="260" spans="18:18">
      <c r="R260" s="174"/>
    </row>
    <row r="261" spans="18:18">
      <c r="R261" s="174"/>
    </row>
    <row r="262" spans="18:18">
      <c r="R262" s="174"/>
    </row>
    <row r="263" spans="18:18">
      <c r="R263" s="174"/>
    </row>
    <row r="264" spans="18:18">
      <c r="R264" s="174"/>
    </row>
    <row r="265" spans="18:18">
      <c r="R265" s="174"/>
    </row>
    <row r="266" spans="18:18">
      <c r="R266" s="174"/>
    </row>
    <row r="267" spans="18:18">
      <c r="R267" s="174"/>
    </row>
    <row r="268" spans="18:18">
      <c r="R268" s="174"/>
    </row>
    <row r="269" spans="18:18">
      <c r="R269" s="174"/>
    </row>
    <row r="270" spans="18:18">
      <c r="R270" s="174"/>
    </row>
    <row r="271" spans="18:18">
      <c r="R271" s="174"/>
    </row>
    <row r="272" spans="18:18">
      <c r="R272" s="174"/>
    </row>
    <row r="273" spans="18:18">
      <c r="R273" s="174"/>
    </row>
    <row r="274" spans="18:18">
      <c r="R274" s="174"/>
    </row>
    <row r="275" spans="18:18">
      <c r="R275" s="174"/>
    </row>
    <row r="276" spans="18:18">
      <c r="R276" s="174"/>
    </row>
    <row r="277" spans="18:18">
      <c r="R277" s="174"/>
    </row>
    <row r="278" spans="18:18">
      <c r="R278" s="174"/>
    </row>
    <row r="279" spans="18:18">
      <c r="R279" s="174"/>
    </row>
    <row r="280" spans="18:18">
      <c r="R280" s="174"/>
    </row>
    <row r="281" spans="18:18">
      <c r="R281" s="174"/>
    </row>
    <row r="282" spans="18:18">
      <c r="R282" s="174"/>
    </row>
    <row r="283" spans="18:18">
      <c r="R283" s="174"/>
    </row>
    <row r="284" spans="18:18">
      <c r="R284" s="174"/>
    </row>
    <row r="285" spans="18:18">
      <c r="R285" s="174"/>
    </row>
    <row r="286" spans="18:18">
      <c r="R286" s="174"/>
    </row>
    <row r="287" spans="18:18">
      <c r="R287" s="174"/>
    </row>
    <row r="288" spans="18:18">
      <c r="R288" s="174"/>
    </row>
    <row r="289" spans="18:18">
      <c r="R289" s="174"/>
    </row>
    <row r="290" spans="18:18">
      <c r="R290" s="174"/>
    </row>
    <row r="291" spans="18:18">
      <c r="R291" s="174"/>
    </row>
    <row r="292" spans="18:18">
      <c r="R292" s="174"/>
    </row>
    <row r="293" spans="18:18">
      <c r="R293" s="174"/>
    </row>
    <row r="294" spans="18:18">
      <c r="R294" s="174"/>
    </row>
    <row r="295" spans="18:18">
      <c r="R295" s="174"/>
    </row>
    <row r="296" spans="18:18">
      <c r="R296" s="174"/>
    </row>
    <row r="297" spans="18:18">
      <c r="R297" s="174"/>
    </row>
    <row r="298" spans="18:18">
      <c r="R298" s="174"/>
    </row>
    <row r="299" spans="18:18">
      <c r="R299" s="174"/>
    </row>
    <row r="300" spans="18:18">
      <c r="R300" s="174"/>
    </row>
    <row r="301" spans="18:18">
      <c r="R301" s="174"/>
    </row>
    <row r="302" spans="18:18">
      <c r="R302" s="174"/>
    </row>
    <row r="303" spans="18:18">
      <c r="R303" s="174"/>
    </row>
    <row r="304" spans="18:18">
      <c r="R304" s="174"/>
    </row>
    <row r="305" spans="18:18">
      <c r="R305" s="174"/>
    </row>
    <row r="306" spans="18:18">
      <c r="R306" s="174"/>
    </row>
    <row r="307" spans="18:18">
      <c r="R307" s="174"/>
    </row>
    <row r="308" spans="18:18">
      <c r="R308" s="174"/>
    </row>
    <row r="309" spans="18:18">
      <c r="R309" s="174"/>
    </row>
    <row r="310" spans="18:18">
      <c r="R310" s="174"/>
    </row>
    <row r="311" spans="18:18">
      <c r="R311" s="174"/>
    </row>
    <row r="312" spans="18:18">
      <c r="R312" s="174"/>
    </row>
    <row r="313" spans="18:18">
      <c r="R313" s="174"/>
    </row>
    <row r="314" spans="18:18">
      <c r="R314" s="174"/>
    </row>
    <row r="315" spans="18:18">
      <c r="R315" s="174"/>
    </row>
    <row r="316" spans="18:18">
      <c r="R316" s="174"/>
    </row>
    <row r="317" spans="18:18">
      <c r="R317" s="174"/>
    </row>
    <row r="318" spans="18:18">
      <c r="R318" s="174"/>
    </row>
    <row r="319" spans="18:18">
      <c r="R319" s="174"/>
    </row>
    <row r="320" spans="18:18">
      <c r="R320" s="174"/>
    </row>
    <row r="321" spans="18:18">
      <c r="R321" s="174"/>
    </row>
    <row r="322" spans="18:18">
      <c r="R322" s="174"/>
    </row>
    <row r="323" spans="18:18">
      <c r="R323" s="174"/>
    </row>
    <row r="324" spans="18:18">
      <c r="R324" s="174"/>
    </row>
    <row r="325" spans="18:18">
      <c r="R325" s="174"/>
    </row>
    <row r="326" spans="18:18">
      <c r="R326" s="174"/>
    </row>
    <row r="327" spans="18:18">
      <c r="R327" s="174"/>
    </row>
    <row r="328" spans="18:18">
      <c r="R328" s="174"/>
    </row>
    <row r="329" spans="18:18">
      <c r="R329" s="174"/>
    </row>
    <row r="330" spans="18:18">
      <c r="R330" s="174"/>
    </row>
    <row r="331" spans="18:18">
      <c r="R331" s="174"/>
    </row>
    <row r="332" spans="18:18">
      <c r="R332" s="174"/>
    </row>
    <row r="333" spans="18:18">
      <c r="R333" s="174"/>
    </row>
    <row r="334" spans="18:18">
      <c r="R334" s="174"/>
    </row>
    <row r="335" spans="18:18">
      <c r="R335" s="174"/>
    </row>
    <row r="336" spans="18:18">
      <c r="R336" s="174"/>
    </row>
    <row r="337" spans="18:18">
      <c r="R337" s="174"/>
    </row>
    <row r="338" spans="18:18">
      <c r="R338" s="174"/>
    </row>
    <row r="339" spans="18:18">
      <c r="R339" s="174"/>
    </row>
    <row r="340" spans="18:18">
      <c r="R340" s="174"/>
    </row>
    <row r="341" spans="18:18">
      <c r="R341" s="174"/>
    </row>
    <row r="342" spans="18:18">
      <c r="R342" s="174"/>
    </row>
    <row r="343" spans="18:18">
      <c r="R343" s="174"/>
    </row>
    <row r="344" spans="18:18">
      <c r="R344" s="174"/>
    </row>
    <row r="345" spans="18:18">
      <c r="R345" s="174"/>
    </row>
    <row r="346" spans="18:18">
      <c r="R346" s="174"/>
    </row>
    <row r="347" spans="18:18">
      <c r="R347" s="174"/>
    </row>
    <row r="348" spans="18:18">
      <c r="R348" s="174"/>
    </row>
    <row r="349" spans="18:18">
      <c r="R349" s="174"/>
    </row>
    <row r="350" spans="18:18">
      <c r="R350" s="174"/>
    </row>
    <row r="351" spans="18:18">
      <c r="R351" s="174"/>
    </row>
    <row r="352" spans="18:18">
      <c r="R352" s="174"/>
    </row>
    <row r="353" spans="18:18">
      <c r="R353" s="174"/>
    </row>
    <row r="354" spans="18:18">
      <c r="R354" s="174"/>
    </row>
    <row r="355" spans="18:18">
      <c r="R355" s="174"/>
    </row>
    <row r="356" spans="18:18">
      <c r="R356" s="174"/>
    </row>
    <row r="357" spans="18:18">
      <c r="R357" s="174"/>
    </row>
    <row r="358" spans="18:18">
      <c r="R358" s="174"/>
    </row>
    <row r="359" spans="18:18">
      <c r="R359" s="174"/>
    </row>
    <row r="360" spans="18:18">
      <c r="R360" s="174"/>
    </row>
    <row r="361" spans="18:18">
      <c r="R361" s="174"/>
    </row>
    <row r="362" spans="18:18">
      <c r="R362" s="174"/>
    </row>
    <row r="363" spans="18:18">
      <c r="R363" s="174"/>
    </row>
    <row r="364" spans="18:18">
      <c r="R364" s="174"/>
    </row>
    <row r="365" spans="18:18">
      <c r="R365" s="174"/>
    </row>
    <row r="366" spans="18:18">
      <c r="R366" s="174"/>
    </row>
    <row r="367" spans="18:18">
      <c r="R367" s="174"/>
    </row>
    <row r="368" spans="18:18">
      <c r="R368" s="174"/>
    </row>
    <row r="369" spans="18:18">
      <c r="R369" s="174"/>
    </row>
    <row r="370" spans="18:18">
      <c r="R370" s="174"/>
    </row>
    <row r="371" spans="18:18">
      <c r="R371" s="174"/>
    </row>
    <row r="372" spans="18:18">
      <c r="R372" s="174"/>
    </row>
    <row r="373" spans="18:18">
      <c r="R373" s="174"/>
    </row>
    <row r="374" spans="18:18">
      <c r="R374" s="174"/>
    </row>
    <row r="375" spans="18:18">
      <c r="R375" s="174"/>
    </row>
    <row r="376" spans="18:18">
      <c r="R376" s="174"/>
    </row>
    <row r="377" spans="18:18">
      <c r="R377" s="174"/>
    </row>
    <row r="378" spans="18:18">
      <c r="R378" s="174"/>
    </row>
    <row r="379" spans="18:18">
      <c r="R379" s="174"/>
    </row>
    <row r="380" spans="18:18">
      <c r="R380" s="174"/>
    </row>
    <row r="381" spans="18:18">
      <c r="R381" s="174"/>
    </row>
    <row r="382" spans="18:18">
      <c r="R382" s="174"/>
    </row>
    <row r="383" spans="18:18">
      <c r="R383" s="174"/>
    </row>
    <row r="384" spans="18:18">
      <c r="R384" s="174"/>
    </row>
    <row r="385" spans="18:18">
      <c r="R385" s="174"/>
    </row>
    <row r="386" spans="18:18">
      <c r="R386" s="174"/>
    </row>
    <row r="387" spans="18:18">
      <c r="R387" s="174"/>
    </row>
    <row r="388" spans="18:18">
      <c r="R388" s="174"/>
    </row>
    <row r="389" spans="18:18">
      <c r="R389" s="174"/>
    </row>
    <row r="390" spans="18:18">
      <c r="R390" s="174"/>
    </row>
    <row r="391" spans="18:18">
      <c r="R391" s="174"/>
    </row>
    <row r="392" spans="18:18">
      <c r="R392" s="174"/>
    </row>
    <row r="393" spans="18:18">
      <c r="R393" s="174"/>
    </row>
    <row r="394" spans="18:18">
      <c r="R394" s="174"/>
    </row>
    <row r="395" spans="18:18">
      <c r="R395" s="174"/>
    </row>
    <row r="396" spans="18:18">
      <c r="R396" s="174"/>
    </row>
    <row r="397" spans="18:18">
      <c r="R397" s="174"/>
    </row>
    <row r="398" spans="18:18">
      <c r="R398" s="174"/>
    </row>
    <row r="399" spans="18:18">
      <c r="R399" s="174"/>
    </row>
    <row r="400" spans="18:18">
      <c r="R400" s="174"/>
    </row>
    <row r="401" spans="18:18">
      <c r="R401" s="174"/>
    </row>
    <row r="402" spans="18:18">
      <c r="R402" s="174"/>
    </row>
    <row r="403" spans="18:18">
      <c r="R403" s="174"/>
    </row>
    <row r="404" spans="18:18">
      <c r="R404" s="174"/>
    </row>
    <row r="405" spans="18:18">
      <c r="R405" s="174"/>
    </row>
    <row r="406" spans="18:18">
      <c r="R406" s="174"/>
    </row>
    <row r="407" spans="18:18">
      <c r="R407" s="174"/>
    </row>
    <row r="408" spans="18:18">
      <c r="R408" s="174"/>
    </row>
    <row r="409" spans="18:18">
      <c r="R409" s="174"/>
    </row>
    <row r="410" spans="18:18">
      <c r="R410" s="174"/>
    </row>
    <row r="411" spans="18:18">
      <c r="R411" s="174"/>
    </row>
    <row r="412" spans="18:18">
      <c r="R412" s="174"/>
    </row>
    <row r="413" spans="18:18">
      <c r="R413" s="174"/>
    </row>
    <row r="414" spans="18:18">
      <c r="R414" s="174"/>
    </row>
    <row r="415" spans="18:18">
      <c r="R415" s="174"/>
    </row>
    <row r="416" spans="18:18">
      <c r="R416" s="174"/>
    </row>
    <row r="417" spans="18:18">
      <c r="R417" s="174"/>
    </row>
    <row r="418" spans="18:18">
      <c r="R418" s="174"/>
    </row>
    <row r="419" spans="18:18">
      <c r="R419" s="174"/>
    </row>
    <row r="420" spans="18:18">
      <c r="R420" s="174"/>
    </row>
    <row r="421" spans="18:18">
      <c r="R421" s="174"/>
    </row>
    <row r="422" spans="18:18">
      <c r="R422" s="174"/>
    </row>
    <row r="423" spans="18:18">
      <c r="R423" s="174"/>
    </row>
    <row r="424" spans="18:18">
      <c r="R424" s="174"/>
    </row>
    <row r="425" spans="18:18">
      <c r="R425" s="174"/>
    </row>
    <row r="426" spans="18:18">
      <c r="R426" s="174"/>
    </row>
    <row r="427" spans="18:18">
      <c r="R427" s="174"/>
    </row>
    <row r="428" spans="18:18">
      <c r="R428" s="174"/>
    </row>
    <row r="429" spans="18:18">
      <c r="R429" s="174"/>
    </row>
    <row r="430" spans="18:18">
      <c r="R430" s="174"/>
    </row>
    <row r="431" spans="18:18">
      <c r="R431" s="174"/>
    </row>
    <row r="432" spans="18:18">
      <c r="R432" s="174"/>
    </row>
    <row r="433" spans="18:18">
      <c r="R433" s="174"/>
    </row>
    <row r="434" spans="18:18">
      <c r="R434" s="174"/>
    </row>
    <row r="435" spans="18:18">
      <c r="R435" s="174"/>
    </row>
    <row r="436" spans="18:18">
      <c r="R436" s="174"/>
    </row>
    <row r="437" spans="18:18">
      <c r="R437" s="174"/>
    </row>
    <row r="438" spans="18:18">
      <c r="R438" s="174"/>
    </row>
    <row r="439" spans="18:18">
      <c r="R439" s="174"/>
    </row>
    <row r="440" spans="18:18">
      <c r="R440" s="174"/>
    </row>
    <row r="441" spans="18:18">
      <c r="R441" s="174"/>
    </row>
    <row r="442" spans="18:18">
      <c r="R442" s="174"/>
    </row>
    <row r="443" spans="18:18">
      <c r="R443" s="174"/>
    </row>
    <row r="444" spans="18:18">
      <c r="R444" s="174"/>
    </row>
    <row r="445" spans="18:18">
      <c r="R445" s="174"/>
    </row>
    <row r="446" spans="18:18">
      <c r="R446" s="174"/>
    </row>
    <row r="447" spans="18:18">
      <c r="R447" s="174"/>
    </row>
    <row r="448" spans="18:18">
      <c r="R448" s="174"/>
    </row>
    <row r="449" spans="18:18">
      <c r="R449" s="174"/>
    </row>
    <row r="450" spans="18:18">
      <c r="R450" s="174"/>
    </row>
    <row r="451" spans="18:18">
      <c r="R451" s="174"/>
    </row>
    <row r="452" spans="18:18">
      <c r="R452" s="174"/>
    </row>
    <row r="453" spans="18:18">
      <c r="R453" s="174"/>
    </row>
    <row r="454" spans="18:18">
      <c r="R454" s="174"/>
    </row>
    <row r="455" spans="18:18">
      <c r="R455" s="174"/>
    </row>
    <row r="456" spans="18:18">
      <c r="R456" s="174"/>
    </row>
    <row r="457" spans="18:18">
      <c r="R457" s="174"/>
    </row>
    <row r="458" spans="18:18">
      <c r="R458" s="174"/>
    </row>
    <row r="459" spans="18:18">
      <c r="R459" s="174"/>
    </row>
    <row r="460" spans="18:18">
      <c r="R460" s="174"/>
    </row>
    <row r="461" spans="18:18">
      <c r="R461" s="174"/>
    </row>
    <row r="462" spans="18:18">
      <c r="R462" s="174"/>
    </row>
    <row r="463" spans="18:18">
      <c r="R463" s="174"/>
    </row>
    <row r="464" spans="18:18">
      <c r="R464" s="174"/>
    </row>
    <row r="465" spans="18:18">
      <c r="R465" s="174"/>
    </row>
    <row r="466" spans="18:18">
      <c r="R466" s="174"/>
    </row>
    <row r="467" spans="18:18">
      <c r="R467" s="174"/>
    </row>
    <row r="468" spans="18:18">
      <c r="R468" s="174"/>
    </row>
    <row r="469" spans="18:18">
      <c r="R469" s="174"/>
    </row>
    <row r="470" spans="18:18">
      <c r="R470" s="174"/>
    </row>
    <row r="471" spans="18:18">
      <c r="R471" s="174"/>
    </row>
    <row r="472" spans="18:18">
      <c r="R472" s="174"/>
    </row>
    <row r="473" spans="18:18">
      <c r="R473" s="174"/>
    </row>
    <row r="474" spans="18:18">
      <c r="R474" s="174"/>
    </row>
    <row r="475" spans="18:18">
      <c r="R475" s="174"/>
    </row>
    <row r="476" spans="18:18">
      <c r="R476" s="174"/>
    </row>
    <row r="477" spans="18:18">
      <c r="R477" s="174"/>
    </row>
    <row r="478" spans="18:18">
      <c r="R478" s="174"/>
    </row>
    <row r="479" spans="18:18">
      <c r="R479" s="174"/>
    </row>
    <row r="480" spans="18:18">
      <c r="R480" s="174"/>
    </row>
    <row r="481" spans="18:18">
      <c r="R481" s="174"/>
    </row>
    <row r="482" spans="18:18">
      <c r="R482" s="174"/>
    </row>
    <row r="483" spans="18:18">
      <c r="R483" s="174"/>
    </row>
    <row r="484" spans="18:18">
      <c r="R484" s="174"/>
    </row>
    <row r="485" spans="18:18">
      <c r="R485" s="174"/>
    </row>
    <row r="486" spans="18:18">
      <c r="R486" s="174"/>
    </row>
    <row r="487" spans="18:18">
      <c r="R487" s="174"/>
    </row>
    <row r="488" spans="18:18">
      <c r="R488" s="174"/>
    </row>
    <row r="489" spans="18:18">
      <c r="R489" s="174"/>
    </row>
    <row r="490" spans="18:18">
      <c r="R490" s="174"/>
    </row>
    <row r="491" spans="18:18">
      <c r="R491" s="174"/>
    </row>
    <row r="492" spans="18:18">
      <c r="R492" s="174"/>
    </row>
    <row r="493" spans="18:18">
      <c r="R493" s="174"/>
    </row>
    <row r="494" spans="18:18">
      <c r="R494" s="174"/>
    </row>
    <row r="495" spans="18:18">
      <c r="R495" s="174"/>
    </row>
    <row r="496" spans="18:18">
      <c r="R496" s="174"/>
    </row>
    <row r="497" spans="18:18">
      <c r="R497" s="174"/>
    </row>
    <row r="498" spans="18:18">
      <c r="R498" s="174"/>
    </row>
    <row r="499" spans="18:18">
      <c r="R499" s="174"/>
    </row>
    <row r="500" spans="18:18">
      <c r="R500" s="174"/>
    </row>
    <row r="501" spans="18:18">
      <c r="R501" s="174"/>
    </row>
    <row r="502" spans="18:18">
      <c r="R502" s="174"/>
    </row>
    <row r="503" spans="18:18">
      <c r="R503" s="174"/>
    </row>
    <row r="504" spans="18:18">
      <c r="R504" s="174"/>
    </row>
    <row r="505" spans="18:18">
      <c r="R505" s="174"/>
    </row>
    <row r="506" spans="18:18">
      <c r="R506" s="174"/>
    </row>
    <row r="507" spans="18:18">
      <c r="R507" s="174"/>
    </row>
    <row r="508" spans="18:18">
      <c r="R508" s="174"/>
    </row>
    <row r="509" spans="18:18">
      <c r="R509" s="174"/>
    </row>
    <row r="510" spans="18:18">
      <c r="R510" s="174"/>
    </row>
    <row r="511" spans="18:18">
      <c r="R511" s="174"/>
    </row>
    <row r="512" spans="18:18">
      <c r="R512" s="174"/>
    </row>
    <row r="513" spans="18:18">
      <c r="R513" s="174"/>
    </row>
    <row r="514" spans="18:18">
      <c r="R514" s="174"/>
    </row>
    <row r="515" spans="18:18">
      <c r="R515" s="174"/>
    </row>
    <row r="516" spans="18:18">
      <c r="R516" s="174"/>
    </row>
    <row r="517" spans="18:18">
      <c r="R517" s="174"/>
    </row>
    <row r="518" spans="18:18">
      <c r="R518" s="174"/>
    </row>
    <row r="519" spans="18:18">
      <c r="R519" s="174"/>
    </row>
    <row r="520" spans="18:18">
      <c r="R520" s="174"/>
    </row>
    <row r="521" spans="18:18">
      <c r="R521" s="174"/>
    </row>
    <row r="522" spans="18:18">
      <c r="R522" s="174"/>
    </row>
    <row r="523" spans="18:18">
      <c r="R523" s="174"/>
    </row>
    <row r="524" spans="18:18">
      <c r="R524" s="174"/>
    </row>
    <row r="525" spans="18:18">
      <c r="R525" s="174"/>
    </row>
    <row r="526" spans="18:18">
      <c r="R526" s="174"/>
    </row>
    <row r="527" spans="18:18">
      <c r="R527" s="174"/>
    </row>
    <row r="528" spans="18:18">
      <c r="R528" s="174"/>
    </row>
    <row r="529" spans="18:18">
      <c r="R529" s="174"/>
    </row>
    <row r="530" spans="18:18">
      <c r="R530" s="174"/>
    </row>
    <row r="531" spans="18:18">
      <c r="R531" s="174"/>
    </row>
    <row r="532" spans="18:18">
      <c r="R532" s="174"/>
    </row>
    <row r="533" spans="18:18">
      <c r="R533" s="174"/>
    </row>
    <row r="534" spans="18:18">
      <c r="R534" s="174"/>
    </row>
    <row r="535" spans="18:18">
      <c r="R535" s="174"/>
    </row>
    <row r="536" spans="18:18">
      <c r="R536" s="174"/>
    </row>
    <row r="537" spans="18:18">
      <c r="R537" s="174"/>
    </row>
    <row r="538" spans="18:18">
      <c r="R538" s="174"/>
    </row>
    <row r="539" spans="18:18">
      <c r="R539" s="174"/>
    </row>
    <row r="540" spans="18:18">
      <c r="R540" s="174"/>
    </row>
    <row r="541" spans="18:18">
      <c r="R541" s="174"/>
    </row>
    <row r="542" spans="18:18">
      <c r="R542" s="174"/>
    </row>
    <row r="543" spans="18:18">
      <c r="R543" s="174"/>
    </row>
    <row r="544" spans="18:18">
      <c r="R544" s="174"/>
    </row>
    <row r="545" spans="18:18">
      <c r="R545" s="174"/>
    </row>
    <row r="546" spans="18:18">
      <c r="R546" s="174"/>
    </row>
    <row r="547" spans="18:18">
      <c r="R547" s="174"/>
    </row>
    <row r="548" spans="18:18">
      <c r="R548" s="174"/>
    </row>
    <row r="549" spans="18:18">
      <c r="R549" s="174"/>
    </row>
    <row r="550" spans="18:18">
      <c r="R550" s="174"/>
    </row>
    <row r="551" spans="18:18">
      <c r="R551" s="174"/>
    </row>
    <row r="552" spans="18:18">
      <c r="R552" s="174"/>
    </row>
    <row r="553" spans="18:18">
      <c r="R553" s="174"/>
    </row>
    <row r="554" spans="18:18">
      <c r="R554" s="174"/>
    </row>
    <row r="555" spans="18:18">
      <c r="R555" s="174"/>
    </row>
    <row r="556" spans="18:18">
      <c r="R556" s="174"/>
    </row>
    <row r="557" spans="18:18">
      <c r="R557" s="174"/>
    </row>
    <row r="558" spans="18:18">
      <c r="R558" s="174"/>
    </row>
    <row r="559" spans="18:18">
      <c r="R559" s="174"/>
    </row>
    <row r="560" spans="18:18">
      <c r="R560" s="174"/>
    </row>
    <row r="561" spans="18:18">
      <c r="R561" s="174"/>
    </row>
    <row r="562" spans="18:18">
      <c r="R562" s="174"/>
    </row>
    <row r="563" spans="18:18">
      <c r="R563" s="174"/>
    </row>
    <row r="564" spans="18:18">
      <c r="R564" s="174"/>
    </row>
    <row r="565" spans="18:18">
      <c r="R565" s="174"/>
    </row>
    <row r="566" spans="18:18">
      <c r="R566" s="174"/>
    </row>
    <row r="567" spans="18:18">
      <c r="R567" s="174"/>
    </row>
    <row r="568" spans="18:18">
      <c r="R568" s="174"/>
    </row>
    <row r="569" spans="18:18">
      <c r="R569" s="174"/>
    </row>
    <row r="570" spans="18:18">
      <c r="R570" s="174"/>
    </row>
    <row r="571" spans="18:18">
      <c r="R571" s="174"/>
    </row>
    <row r="572" spans="18:18">
      <c r="R572" s="174"/>
    </row>
    <row r="573" spans="18:18">
      <c r="R573" s="174"/>
    </row>
    <row r="574" spans="18:18">
      <c r="R574" s="174"/>
    </row>
    <row r="575" spans="18:18">
      <c r="R575" s="174"/>
    </row>
    <row r="576" spans="18:18">
      <c r="R576" s="174"/>
    </row>
    <row r="577" spans="18:18">
      <c r="R577" s="174"/>
    </row>
    <row r="578" spans="18:18">
      <c r="R578" s="174"/>
    </row>
    <row r="579" spans="18:18">
      <c r="R579" s="174"/>
    </row>
    <row r="580" spans="18:18">
      <c r="R580" s="174"/>
    </row>
    <row r="581" spans="18:18">
      <c r="R581" s="174"/>
    </row>
    <row r="582" spans="18:18">
      <c r="R582" s="174"/>
    </row>
    <row r="583" spans="18:18">
      <c r="R583" s="174"/>
    </row>
    <row r="584" spans="18:18">
      <c r="R584" s="174"/>
    </row>
    <row r="585" spans="18:18">
      <c r="R585" s="174"/>
    </row>
    <row r="586" spans="18:18">
      <c r="R586" s="174"/>
    </row>
    <row r="587" spans="18:18">
      <c r="R587" s="174"/>
    </row>
    <row r="588" spans="18:18">
      <c r="R588" s="174"/>
    </row>
    <row r="589" spans="18:18">
      <c r="R589" s="174"/>
    </row>
    <row r="590" spans="18:18">
      <c r="R590" s="174"/>
    </row>
    <row r="591" spans="18:18">
      <c r="R591" s="174"/>
    </row>
    <row r="592" spans="18:18">
      <c r="R592" s="174"/>
    </row>
    <row r="593" spans="18:18">
      <c r="R593" s="174"/>
    </row>
    <row r="594" spans="18:18">
      <c r="R594" s="174"/>
    </row>
    <row r="595" spans="18:18">
      <c r="R595" s="174"/>
    </row>
    <row r="596" spans="18:18">
      <c r="R596" s="174"/>
    </row>
    <row r="597" spans="18:18">
      <c r="R597" s="174"/>
    </row>
    <row r="598" spans="18:18">
      <c r="R598" s="174"/>
    </row>
    <row r="599" spans="18:18">
      <c r="R599" s="174"/>
    </row>
    <row r="600" spans="18:18">
      <c r="R600" s="174"/>
    </row>
    <row r="601" spans="18:18">
      <c r="R601" s="174"/>
    </row>
    <row r="602" spans="18:18">
      <c r="R602" s="174"/>
    </row>
    <row r="603" spans="18:18">
      <c r="R603" s="174"/>
    </row>
    <row r="604" spans="18:18">
      <c r="R604" s="174"/>
    </row>
    <row r="605" spans="18:18">
      <c r="R605" s="174"/>
    </row>
    <row r="606" spans="18:18">
      <c r="R606" s="174"/>
    </row>
    <row r="607" spans="18:18">
      <c r="R607" s="174"/>
    </row>
    <row r="608" spans="18:18">
      <c r="R608" s="174"/>
    </row>
    <row r="609" spans="18:18">
      <c r="R609" s="174"/>
    </row>
    <row r="610" spans="18:18">
      <c r="R610" s="174"/>
    </row>
    <row r="611" spans="18:18">
      <c r="R611" s="174"/>
    </row>
    <row r="612" spans="18:18">
      <c r="R612" s="174"/>
    </row>
    <row r="613" spans="18:18">
      <c r="R613" s="174"/>
    </row>
    <row r="614" spans="18:18">
      <c r="R614" s="174"/>
    </row>
    <row r="615" spans="18:18">
      <c r="R615" s="174"/>
    </row>
    <row r="616" spans="18:18">
      <c r="R616" s="174"/>
    </row>
    <row r="617" spans="18:18">
      <c r="R617" s="174"/>
    </row>
    <row r="618" spans="18:18">
      <c r="R618" s="174"/>
    </row>
    <row r="619" spans="18:18">
      <c r="R619" s="174"/>
    </row>
    <row r="620" spans="18:18">
      <c r="R620" s="174"/>
    </row>
    <row r="621" spans="18:18">
      <c r="R621" s="174"/>
    </row>
    <row r="622" spans="18:18">
      <c r="R622" s="174"/>
    </row>
    <row r="623" spans="18:18">
      <c r="R623" s="174"/>
    </row>
    <row r="624" spans="18:18">
      <c r="R624" s="174"/>
    </row>
    <row r="625" spans="18:18">
      <c r="R625" s="174"/>
    </row>
    <row r="626" spans="18:18">
      <c r="R626" s="174"/>
    </row>
    <row r="627" spans="18:18">
      <c r="R627" s="174"/>
    </row>
    <row r="628" spans="18:18">
      <c r="R628" s="174"/>
    </row>
    <row r="629" spans="18:18">
      <c r="R629" s="174"/>
    </row>
    <row r="630" spans="18:18">
      <c r="R630" s="174"/>
    </row>
    <row r="631" spans="18:18">
      <c r="R631" s="174"/>
    </row>
    <row r="632" spans="18:18">
      <c r="R632" s="174"/>
    </row>
    <row r="633" spans="18:18">
      <c r="R633" s="174"/>
    </row>
    <row r="634" spans="18:18">
      <c r="R634" s="174"/>
    </row>
    <row r="635" spans="18:18">
      <c r="R635" s="174"/>
    </row>
    <row r="636" spans="18:18">
      <c r="R636" s="174"/>
    </row>
    <row r="637" spans="18:18">
      <c r="R637" s="174"/>
    </row>
    <row r="638" spans="18:18">
      <c r="R638" s="174"/>
    </row>
    <row r="639" spans="18:18">
      <c r="R639" s="174"/>
    </row>
    <row r="640" spans="18:18">
      <c r="R640" s="174"/>
    </row>
    <row r="641" spans="18:18">
      <c r="R641" s="174"/>
    </row>
    <row r="642" spans="18:18">
      <c r="R642" s="174"/>
    </row>
    <row r="643" spans="18:18">
      <c r="R643" s="174"/>
    </row>
    <row r="644" spans="18:18">
      <c r="R644" s="174"/>
    </row>
    <row r="645" spans="18:18">
      <c r="R645" s="174"/>
    </row>
    <row r="646" spans="18:18">
      <c r="R646" s="174"/>
    </row>
    <row r="647" spans="18:18">
      <c r="R647" s="174"/>
    </row>
    <row r="648" spans="18:18">
      <c r="R648" s="174"/>
    </row>
    <row r="649" spans="18:18">
      <c r="R649" s="174"/>
    </row>
    <row r="650" spans="18:18">
      <c r="R650" s="174"/>
    </row>
    <row r="651" spans="18:18">
      <c r="R651" s="174"/>
    </row>
    <row r="652" spans="18:18">
      <c r="R652" s="174"/>
    </row>
    <row r="653" spans="18:18">
      <c r="R653" s="174"/>
    </row>
    <row r="654" spans="18:18">
      <c r="R654" s="174"/>
    </row>
    <row r="655" spans="18:18">
      <c r="R655" s="174"/>
    </row>
    <row r="656" spans="18:18">
      <c r="R656" s="174"/>
    </row>
    <row r="657" spans="18:18">
      <c r="R657" s="174"/>
    </row>
    <row r="658" spans="18:18">
      <c r="R658" s="174"/>
    </row>
    <row r="659" spans="18:18">
      <c r="R659" s="174"/>
    </row>
    <row r="660" spans="18:18">
      <c r="R660" s="174"/>
    </row>
    <row r="661" spans="18:18">
      <c r="R661" s="174"/>
    </row>
    <row r="662" spans="18:18">
      <c r="R662" s="174"/>
    </row>
    <row r="663" spans="18:18">
      <c r="R663" s="174"/>
    </row>
    <row r="664" spans="18:18">
      <c r="R664" s="174"/>
    </row>
    <row r="665" spans="18:18">
      <c r="R665" s="174"/>
    </row>
    <row r="666" spans="18:18">
      <c r="R666" s="174"/>
    </row>
    <row r="667" spans="18:18">
      <c r="R667" s="174"/>
    </row>
    <row r="668" spans="18:18">
      <c r="R668" s="174"/>
    </row>
    <row r="669" spans="18:18">
      <c r="R669" s="174"/>
    </row>
    <row r="670" spans="18:18">
      <c r="R670" s="174"/>
    </row>
    <row r="671" spans="18:18">
      <c r="R671" s="174"/>
    </row>
    <row r="672" spans="18:18">
      <c r="R672" s="174"/>
    </row>
    <row r="673" spans="18:18">
      <c r="R673" s="174"/>
    </row>
    <row r="674" spans="18:18">
      <c r="R674" s="174"/>
    </row>
    <row r="675" spans="18:18">
      <c r="R675" s="174"/>
    </row>
    <row r="676" spans="18:18">
      <c r="R676" s="174"/>
    </row>
    <row r="677" spans="18:18">
      <c r="R677" s="174"/>
    </row>
    <row r="678" spans="18:18">
      <c r="R678" s="174"/>
    </row>
    <row r="679" spans="18:18">
      <c r="R679" s="174"/>
    </row>
    <row r="680" spans="18:18">
      <c r="R680" s="174"/>
    </row>
    <row r="681" spans="18:18">
      <c r="R681" s="174"/>
    </row>
    <row r="682" spans="18:18">
      <c r="R682" s="174"/>
    </row>
    <row r="683" spans="18:18">
      <c r="R683" s="174"/>
    </row>
    <row r="684" spans="18:18">
      <c r="R684" s="174"/>
    </row>
    <row r="685" spans="18:18">
      <c r="R685" s="174"/>
    </row>
    <row r="686" spans="18:18">
      <c r="R686" s="174"/>
    </row>
    <row r="687" spans="18:18">
      <c r="R687" s="174"/>
    </row>
    <row r="688" spans="18:18">
      <c r="R688" s="174"/>
    </row>
    <row r="689" spans="18:18">
      <c r="R689" s="174"/>
    </row>
    <row r="690" spans="18:18">
      <c r="R690" s="174"/>
    </row>
    <row r="691" spans="18:18">
      <c r="R691" s="174"/>
    </row>
    <row r="692" spans="18:18">
      <c r="R692" s="174"/>
    </row>
    <row r="693" spans="18:18">
      <c r="R693" s="174"/>
    </row>
    <row r="694" spans="18:18">
      <c r="R694" s="174"/>
    </row>
    <row r="695" spans="18:18">
      <c r="R695" s="174"/>
    </row>
    <row r="696" spans="18:18">
      <c r="R696" s="174"/>
    </row>
    <row r="697" spans="18:18">
      <c r="R697" s="174"/>
    </row>
    <row r="698" spans="18:18">
      <c r="R698" s="174"/>
    </row>
    <row r="699" spans="18:18">
      <c r="R699" s="174"/>
    </row>
    <row r="700" spans="18:18">
      <c r="R700" s="174"/>
    </row>
    <row r="701" spans="18:18">
      <c r="R701" s="174"/>
    </row>
    <row r="702" spans="18:18">
      <c r="R702" s="174"/>
    </row>
    <row r="703" spans="18:18">
      <c r="R703" s="174"/>
    </row>
    <row r="704" spans="18:18">
      <c r="R704" s="174"/>
    </row>
    <row r="705" spans="18:18">
      <c r="R705" s="174"/>
    </row>
    <row r="706" spans="18:18">
      <c r="R706" s="174"/>
    </row>
    <row r="707" spans="18:18">
      <c r="R707" s="174"/>
    </row>
    <row r="708" spans="18:18">
      <c r="R708" s="174"/>
    </row>
    <row r="709" spans="18:18">
      <c r="R709" s="174"/>
    </row>
    <row r="710" spans="18:18">
      <c r="R710" s="174"/>
    </row>
    <row r="711" spans="18:18">
      <c r="R711" s="174"/>
    </row>
    <row r="712" spans="18:18">
      <c r="R712" s="174"/>
    </row>
    <row r="713" spans="18:18">
      <c r="R713" s="174"/>
    </row>
    <row r="714" spans="18:18">
      <c r="R714" s="174"/>
    </row>
    <row r="715" spans="18:18">
      <c r="R715" s="174"/>
    </row>
    <row r="716" spans="18:18">
      <c r="R716" s="174"/>
    </row>
    <row r="717" spans="18:18">
      <c r="R717" s="174"/>
    </row>
    <row r="718" spans="18:18">
      <c r="R718" s="174"/>
    </row>
    <row r="719" spans="18:18">
      <c r="R719" s="174"/>
    </row>
    <row r="720" spans="18:18">
      <c r="R720" s="174"/>
    </row>
    <row r="721" spans="18:18">
      <c r="R721" s="174"/>
    </row>
    <row r="722" spans="18:18">
      <c r="R722" s="174"/>
    </row>
    <row r="723" spans="18:18">
      <c r="R723" s="174"/>
    </row>
    <row r="724" spans="18:18">
      <c r="R724" s="174"/>
    </row>
    <row r="725" spans="18:18">
      <c r="R725" s="174"/>
    </row>
    <row r="726" spans="18:18">
      <c r="R726" s="174"/>
    </row>
    <row r="727" spans="18:18">
      <c r="R727" s="174"/>
    </row>
    <row r="728" spans="18:18">
      <c r="R728" s="174"/>
    </row>
    <row r="729" spans="18:18">
      <c r="R729" s="174"/>
    </row>
    <row r="730" spans="18:18">
      <c r="R730" s="174"/>
    </row>
    <row r="731" spans="18:18">
      <c r="R731" s="174"/>
    </row>
    <row r="732" spans="18:18">
      <c r="R732" s="174"/>
    </row>
    <row r="733" spans="18:18">
      <c r="R733" s="174"/>
    </row>
    <row r="734" spans="18:18">
      <c r="R734" s="174"/>
    </row>
    <row r="735" spans="18:18">
      <c r="R735" s="174"/>
    </row>
    <row r="736" spans="18:18">
      <c r="R736" s="174"/>
    </row>
    <row r="737" spans="18:18">
      <c r="R737" s="174"/>
    </row>
    <row r="738" spans="18:18">
      <c r="R738" s="174"/>
    </row>
    <row r="739" spans="18:18">
      <c r="R739" s="174"/>
    </row>
    <row r="740" spans="18:18">
      <c r="R740" s="174"/>
    </row>
    <row r="741" spans="18:18">
      <c r="R741" s="174"/>
    </row>
    <row r="742" spans="18:18">
      <c r="R742" s="174"/>
    </row>
    <row r="743" spans="18:18">
      <c r="R743" s="174"/>
    </row>
    <row r="744" spans="18:18">
      <c r="R744" s="174"/>
    </row>
    <row r="745" spans="18:18">
      <c r="R745" s="174"/>
    </row>
    <row r="746" spans="18:18">
      <c r="R746" s="174"/>
    </row>
    <row r="747" spans="18:18">
      <c r="R747" s="174"/>
    </row>
    <row r="748" spans="18:18">
      <c r="R748" s="174"/>
    </row>
    <row r="749" spans="18:18">
      <c r="R749" s="174"/>
    </row>
    <row r="750" spans="18:18">
      <c r="R750" s="174"/>
    </row>
    <row r="751" spans="18:18">
      <c r="R751" s="174"/>
    </row>
    <row r="752" spans="18:18">
      <c r="R752" s="174"/>
    </row>
    <row r="753" spans="18:18">
      <c r="R753" s="174"/>
    </row>
    <row r="754" spans="18:18">
      <c r="R754" s="174"/>
    </row>
    <row r="755" spans="18:18">
      <c r="R755" s="174"/>
    </row>
    <row r="756" spans="18:18">
      <c r="R756" s="174"/>
    </row>
    <row r="757" spans="18:18">
      <c r="R757" s="174"/>
    </row>
    <row r="758" spans="18:18">
      <c r="R758" s="174"/>
    </row>
    <row r="759" spans="18:18">
      <c r="R759" s="174"/>
    </row>
    <row r="760" spans="18:18">
      <c r="R760" s="174"/>
    </row>
    <row r="761" spans="18:18">
      <c r="R761" s="174"/>
    </row>
    <row r="762" spans="18:18">
      <c r="R762" s="174"/>
    </row>
    <row r="763" spans="18:18">
      <c r="R763" s="174"/>
    </row>
    <row r="764" spans="18:18">
      <c r="R764" s="174"/>
    </row>
    <row r="765" spans="18:18">
      <c r="R765" s="174"/>
    </row>
    <row r="766" spans="18:18">
      <c r="R766" s="174"/>
    </row>
    <row r="767" spans="18:18">
      <c r="R767" s="174"/>
    </row>
    <row r="768" spans="18:18">
      <c r="R768" s="174"/>
    </row>
    <row r="769" spans="18:18">
      <c r="R769" s="174"/>
    </row>
    <row r="770" spans="18:18">
      <c r="R770" s="174"/>
    </row>
    <row r="771" spans="18:18">
      <c r="R771" s="174"/>
    </row>
    <row r="772" spans="18:18">
      <c r="R772" s="174"/>
    </row>
    <row r="773" spans="18:18">
      <c r="R773" s="174"/>
    </row>
    <row r="774" spans="18:18">
      <c r="R774" s="174"/>
    </row>
    <row r="775" spans="18:18">
      <c r="R775" s="174"/>
    </row>
    <row r="776" spans="18:18">
      <c r="R776" s="174"/>
    </row>
    <row r="777" spans="18:18">
      <c r="R777" s="174"/>
    </row>
    <row r="778" spans="18:18">
      <c r="R778" s="174"/>
    </row>
    <row r="779" spans="18:18">
      <c r="R779" s="174"/>
    </row>
    <row r="780" spans="18:18">
      <c r="R780" s="174"/>
    </row>
    <row r="781" spans="18:18">
      <c r="R781" s="174"/>
    </row>
    <row r="782" spans="18:18">
      <c r="R782" s="174"/>
    </row>
    <row r="783" spans="18:18">
      <c r="R783" s="174"/>
    </row>
    <row r="784" spans="18:18">
      <c r="R784" s="174"/>
    </row>
    <row r="785" spans="18:18">
      <c r="R785" s="174"/>
    </row>
    <row r="786" spans="18:18">
      <c r="R786" s="174"/>
    </row>
    <row r="787" spans="18:18">
      <c r="R787" s="174"/>
    </row>
    <row r="788" spans="18:18">
      <c r="R788" s="174"/>
    </row>
    <row r="789" spans="18:18">
      <c r="R789" s="174"/>
    </row>
    <row r="790" spans="18:18">
      <c r="R790" s="174"/>
    </row>
    <row r="791" spans="18:18">
      <c r="R791" s="174"/>
    </row>
    <row r="792" spans="18:18">
      <c r="R792" s="174"/>
    </row>
    <row r="793" spans="18:18">
      <c r="R793" s="174"/>
    </row>
    <row r="794" spans="18:18">
      <c r="R794" s="174"/>
    </row>
    <row r="795" spans="18:18">
      <c r="R795" s="174"/>
    </row>
    <row r="796" spans="18:18">
      <c r="R796" s="174"/>
    </row>
    <row r="797" spans="18:18">
      <c r="R797" s="174"/>
    </row>
    <row r="798" spans="18:18">
      <c r="R798" s="174"/>
    </row>
    <row r="799" spans="18:18">
      <c r="R799" s="174"/>
    </row>
    <row r="800" spans="18:18">
      <c r="R800" s="174"/>
    </row>
    <row r="801" spans="18:18">
      <c r="R801" s="174"/>
    </row>
    <row r="802" spans="18:18">
      <c r="R802" s="174"/>
    </row>
    <row r="803" spans="18:18">
      <c r="R803" s="174"/>
    </row>
    <row r="804" spans="18:18">
      <c r="R804" s="174"/>
    </row>
    <row r="805" spans="18:18">
      <c r="R805" s="174"/>
    </row>
    <row r="806" spans="18:18">
      <c r="R806" s="174"/>
    </row>
    <row r="807" spans="18:18">
      <c r="R807" s="174"/>
    </row>
    <row r="808" spans="18:18">
      <c r="R808" s="174"/>
    </row>
    <row r="809" spans="18:18">
      <c r="R809" s="174"/>
    </row>
    <row r="810" spans="18:18">
      <c r="R810" s="174"/>
    </row>
    <row r="811" spans="18:18">
      <c r="R811" s="174"/>
    </row>
    <row r="812" spans="18:18">
      <c r="R812" s="174"/>
    </row>
    <row r="813" spans="18:18">
      <c r="R813" s="174"/>
    </row>
    <row r="814" spans="18:18">
      <c r="R814" s="174"/>
    </row>
    <row r="815" spans="18:18">
      <c r="R815" s="174"/>
    </row>
    <row r="816" spans="18:18">
      <c r="R816" s="174"/>
    </row>
    <row r="817" spans="18:18">
      <c r="R817" s="174"/>
    </row>
    <row r="818" spans="18:18">
      <c r="R818" s="174"/>
    </row>
    <row r="819" spans="18:18">
      <c r="R819" s="174"/>
    </row>
    <row r="820" spans="18:18">
      <c r="R820" s="174"/>
    </row>
    <row r="821" spans="18:18">
      <c r="R821" s="174"/>
    </row>
    <row r="822" spans="18:18">
      <c r="R822" s="174"/>
    </row>
    <row r="823" spans="18:18">
      <c r="R823" s="174"/>
    </row>
    <row r="824" spans="18:18">
      <c r="R824" s="174"/>
    </row>
    <row r="825" spans="18:18">
      <c r="R825" s="174"/>
    </row>
    <row r="826" spans="18:18">
      <c r="R826" s="174"/>
    </row>
    <row r="827" spans="18:18">
      <c r="R827" s="174"/>
    </row>
    <row r="828" spans="18:18">
      <c r="R828" s="174"/>
    </row>
    <row r="829" spans="18:18">
      <c r="R829" s="174"/>
    </row>
    <row r="830" spans="18:18">
      <c r="R830" s="174"/>
    </row>
    <row r="831" spans="18:18">
      <c r="R831" s="174"/>
    </row>
    <row r="832" spans="18:18">
      <c r="R832" s="174"/>
    </row>
    <row r="833" spans="18:18">
      <c r="R833" s="174"/>
    </row>
    <row r="834" spans="18:18">
      <c r="R834" s="174"/>
    </row>
    <row r="835" spans="18:18">
      <c r="R835" s="174"/>
    </row>
    <row r="836" spans="18:18">
      <c r="R836" s="174"/>
    </row>
    <row r="837" spans="18:18">
      <c r="R837" s="174"/>
    </row>
    <row r="838" spans="18:18">
      <c r="R838" s="174"/>
    </row>
    <row r="839" spans="18:18">
      <c r="R839" s="174"/>
    </row>
    <row r="840" spans="18:18">
      <c r="R840" s="174"/>
    </row>
    <row r="841" spans="18:18">
      <c r="R841" s="174"/>
    </row>
    <row r="842" spans="18:18">
      <c r="R842" s="174"/>
    </row>
    <row r="843" spans="18:18">
      <c r="R843" s="174"/>
    </row>
    <row r="844" spans="18:18">
      <c r="R844" s="174"/>
    </row>
    <row r="845" spans="18:18">
      <c r="R845" s="174"/>
    </row>
    <row r="846" spans="18:18">
      <c r="R846" s="174"/>
    </row>
    <row r="847" spans="18:18">
      <c r="R847" s="174"/>
    </row>
    <row r="848" spans="18:18">
      <c r="R848" s="174"/>
    </row>
    <row r="849" spans="18:18">
      <c r="R849" s="174"/>
    </row>
    <row r="850" spans="18:18">
      <c r="R850" s="174"/>
    </row>
    <row r="851" spans="18:18">
      <c r="R851" s="174"/>
    </row>
    <row r="852" spans="18:18">
      <c r="R852" s="174"/>
    </row>
    <row r="853" spans="18:18">
      <c r="R853" s="174"/>
    </row>
    <row r="854" spans="18:18">
      <c r="R854" s="174"/>
    </row>
    <row r="855" spans="18:18">
      <c r="R855" s="174"/>
    </row>
    <row r="856" spans="18:18">
      <c r="R856" s="174"/>
    </row>
    <row r="857" spans="18:18">
      <c r="R857" s="174"/>
    </row>
    <row r="858" spans="18:18">
      <c r="R858" s="174"/>
    </row>
    <row r="859" spans="18:18">
      <c r="R859" s="174"/>
    </row>
    <row r="860" spans="18:18">
      <c r="R860" s="174"/>
    </row>
    <row r="861" spans="18:18">
      <c r="R861" s="174"/>
    </row>
    <row r="862" spans="18:18">
      <c r="R862" s="174"/>
    </row>
    <row r="863" spans="18:18">
      <c r="R863" s="174"/>
    </row>
    <row r="864" spans="18:18">
      <c r="R864" s="174"/>
    </row>
    <row r="865" spans="18:18">
      <c r="R865" s="174"/>
    </row>
    <row r="866" spans="18:18">
      <c r="R866" s="174"/>
    </row>
    <row r="867" spans="18:18">
      <c r="R867" s="174"/>
    </row>
    <row r="868" spans="18:18">
      <c r="R868" s="174"/>
    </row>
    <row r="869" spans="18:18">
      <c r="R869" s="174"/>
    </row>
    <row r="870" spans="18:18">
      <c r="R870" s="174"/>
    </row>
    <row r="871" spans="18:18">
      <c r="R871" s="174"/>
    </row>
    <row r="872" spans="18:18">
      <c r="R872" s="174"/>
    </row>
    <row r="873" spans="18:18">
      <c r="R873" s="174"/>
    </row>
    <row r="874" spans="18:18">
      <c r="R874" s="174"/>
    </row>
    <row r="875" spans="18:18">
      <c r="R875" s="174"/>
    </row>
    <row r="876" spans="18:18">
      <c r="R876" s="174"/>
    </row>
    <row r="877" spans="18:18">
      <c r="R877" s="174"/>
    </row>
    <row r="878" spans="18:18">
      <c r="R878" s="174"/>
    </row>
    <row r="879" spans="18:18">
      <c r="R879" s="174"/>
    </row>
    <row r="880" spans="18:18">
      <c r="R880" s="174"/>
    </row>
    <row r="881" spans="18:18">
      <c r="R881" s="174"/>
    </row>
    <row r="882" spans="18:18">
      <c r="R882" s="174"/>
    </row>
    <row r="883" spans="18:18">
      <c r="R883" s="174"/>
    </row>
    <row r="884" spans="18:18">
      <c r="R884" s="174"/>
    </row>
    <row r="885" spans="18:18">
      <c r="R885" s="174"/>
    </row>
    <row r="886" spans="18:18">
      <c r="R886" s="174"/>
    </row>
    <row r="887" spans="18:18">
      <c r="R887" s="174"/>
    </row>
    <row r="888" spans="18:18">
      <c r="R888" s="174"/>
    </row>
    <row r="889" spans="18:18">
      <c r="R889" s="174"/>
    </row>
    <row r="890" spans="18:18">
      <c r="R890" s="174"/>
    </row>
    <row r="891" spans="18:18">
      <c r="R891" s="174"/>
    </row>
    <row r="892" spans="18:18">
      <c r="R892" s="174"/>
    </row>
    <row r="893" spans="18:18">
      <c r="R893" s="174"/>
    </row>
    <row r="894" spans="18:18">
      <c r="R894" s="174"/>
    </row>
    <row r="895" spans="18:18">
      <c r="R895" s="174"/>
    </row>
    <row r="896" spans="18:18">
      <c r="R896" s="174"/>
    </row>
    <row r="897" spans="18:18">
      <c r="R897" s="174"/>
    </row>
    <row r="898" spans="18:18">
      <c r="R898" s="174"/>
    </row>
    <row r="899" spans="18:18">
      <c r="R899" s="174"/>
    </row>
    <row r="900" spans="18:18">
      <c r="R900" s="174"/>
    </row>
    <row r="901" spans="18:18">
      <c r="R901" s="174"/>
    </row>
    <row r="902" spans="18:18">
      <c r="R902" s="174"/>
    </row>
    <row r="903" spans="18:18">
      <c r="R903" s="174"/>
    </row>
    <row r="904" spans="18:18">
      <c r="R904" s="174"/>
    </row>
    <row r="905" spans="18:18">
      <c r="R905" s="174"/>
    </row>
    <row r="906" spans="18:18">
      <c r="R906" s="174"/>
    </row>
    <row r="907" spans="18:18">
      <c r="R907" s="174"/>
    </row>
    <row r="908" spans="18:18">
      <c r="R908" s="174"/>
    </row>
    <row r="909" spans="18:18">
      <c r="R909" s="174"/>
    </row>
    <row r="910" spans="18:18">
      <c r="R910" s="174"/>
    </row>
    <row r="911" spans="18:18">
      <c r="R911" s="174"/>
    </row>
    <row r="912" spans="18:18">
      <c r="R912" s="174"/>
    </row>
    <row r="913" spans="18:18">
      <c r="R913" s="174"/>
    </row>
    <row r="914" spans="18:18">
      <c r="R914" s="174"/>
    </row>
    <row r="915" spans="18:18">
      <c r="R915" s="174"/>
    </row>
    <row r="916" spans="18:18">
      <c r="R916" s="174"/>
    </row>
    <row r="917" spans="18:18">
      <c r="R917" s="174"/>
    </row>
    <row r="918" spans="18:18">
      <c r="R918" s="174"/>
    </row>
    <row r="919" spans="18:18">
      <c r="R919" s="174"/>
    </row>
    <row r="920" spans="18:18">
      <c r="R920" s="174"/>
    </row>
    <row r="921" spans="18:18">
      <c r="R921" s="174"/>
    </row>
    <row r="922" spans="18:18">
      <c r="R922" s="174"/>
    </row>
    <row r="923" spans="18:18">
      <c r="R923" s="174"/>
    </row>
    <row r="924" spans="18:18">
      <c r="R924" s="174"/>
    </row>
    <row r="925" spans="18:18">
      <c r="R925" s="174"/>
    </row>
    <row r="926" spans="18:18">
      <c r="R926" s="174"/>
    </row>
    <row r="927" spans="18:18">
      <c r="R927" s="174"/>
    </row>
    <row r="928" spans="18:18">
      <c r="R928" s="174"/>
    </row>
    <row r="929" spans="18:18">
      <c r="R929" s="174"/>
    </row>
    <row r="930" spans="18:18">
      <c r="R930" s="174"/>
    </row>
    <row r="931" spans="18:18">
      <c r="R931" s="174"/>
    </row>
    <row r="932" spans="18:18">
      <c r="R932" s="174"/>
    </row>
    <row r="933" spans="18:18">
      <c r="R933" s="174"/>
    </row>
    <row r="934" spans="18:18">
      <c r="R934" s="174"/>
    </row>
    <row r="935" spans="18:18">
      <c r="R935" s="174"/>
    </row>
    <row r="936" spans="18:18">
      <c r="R936" s="174"/>
    </row>
    <row r="937" spans="18:18">
      <c r="R937" s="174"/>
    </row>
    <row r="938" spans="18:18">
      <c r="R938" s="174"/>
    </row>
    <row r="939" spans="18:18">
      <c r="R939" s="174"/>
    </row>
    <row r="940" spans="18:18">
      <c r="R940" s="174"/>
    </row>
    <row r="941" spans="18:18">
      <c r="R941" s="174"/>
    </row>
    <row r="942" spans="18:18">
      <c r="R942" s="174"/>
    </row>
    <row r="943" spans="18:18">
      <c r="R943" s="174"/>
    </row>
    <row r="944" spans="18:18">
      <c r="R944" s="174"/>
    </row>
    <row r="945" spans="18:18">
      <c r="R945" s="174"/>
    </row>
    <row r="946" spans="18:18">
      <c r="R946" s="174"/>
    </row>
    <row r="947" spans="18:18">
      <c r="R947" s="174"/>
    </row>
    <row r="948" spans="18:18">
      <c r="R948" s="174"/>
    </row>
    <row r="949" spans="18:18">
      <c r="R949" s="174"/>
    </row>
    <row r="950" spans="18:18">
      <c r="R950" s="174"/>
    </row>
    <row r="951" spans="18:18">
      <c r="R951" s="174"/>
    </row>
    <row r="952" spans="18:18">
      <c r="R952" s="174"/>
    </row>
    <row r="953" spans="18:18">
      <c r="R953" s="174"/>
    </row>
    <row r="954" spans="18:18">
      <c r="R954" s="174"/>
    </row>
    <row r="955" spans="18:18">
      <c r="R955" s="174"/>
    </row>
    <row r="956" spans="18:18">
      <c r="R956" s="174"/>
    </row>
    <row r="957" spans="18:18">
      <c r="R957" s="174"/>
    </row>
    <row r="958" spans="18:18">
      <c r="R958" s="174"/>
    </row>
    <row r="959" spans="18:18">
      <c r="R959" s="174"/>
    </row>
    <row r="960" spans="18:18">
      <c r="R960" s="174"/>
    </row>
    <row r="961" spans="18:18">
      <c r="R961" s="174"/>
    </row>
    <row r="962" spans="18:18">
      <c r="R962" s="174"/>
    </row>
    <row r="963" spans="18:18">
      <c r="R963" s="174"/>
    </row>
    <row r="964" spans="18:18">
      <c r="R964" s="174"/>
    </row>
    <row r="965" spans="18:18">
      <c r="R965" s="174"/>
    </row>
    <row r="966" spans="18:18">
      <c r="R966" s="174"/>
    </row>
    <row r="967" spans="18:18">
      <c r="R967" s="174"/>
    </row>
    <row r="968" spans="18:18">
      <c r="R968" s="174"/>
    </row>
    <row r="969" spans="18:18">
      <c r="R969" s="174"/>
    </row>
    <row r="970" spans="18:18">
      <c r="R970" s="174"/>
    </row>
    <row r="971" spans="18:18">
      <c r="R971" s="174"/>
    </row>
    <row r="972" spans="18:18">
      <c r="R972" s="174"/>
    </row>
    <row r="973" spans="18:18">
      <c r="R973" s="174"/>
    </row>
    <row r="974" spans="18:18">
      <c r="R974" s="174"/>
    </row>
    <row r="975" spans="18:18">
      <c r="R975" s="174"/>
    </row>
    <row r="976" spans="18:18">
      <c r="R976" s="174"/>
    </row>
    <row r="977" spans="18:18">
      <c r="R977" s="174"/>
    </row>
    <row r="978" spans="18:18">
      <c r="R978" s="174"/>
    </row>
    <row r="979" spans="18:18">
      <c r="R979" s="174"/>
    </row>
    <row r="980" spans="18:18">
      <c r="R980" s="174"/>
    </row>
    <row r="981" spans="18:18">
      <c r="R981" s="174"/>
    </row>
    <row r="982" spans="18:18">
      <c r="R982" s="174"/>
    </row>
    <row r="983" spans="18:18">
      <c r="R983" s="174"/>
    </row>
    <row r="984" spans="18:18">
      <c r="R984" s="174"/>
    </row>
    <row r="985" spans="18:18">
      <c r="R985" s="174"/>
    </row>
    <row r="986" spans="18:18">
      <c r="R986" s="174"/>
    </row>
    <row r="987" spans="18:18">
      <c r="R987" s="174"/>
    </row>
    <row r="988" spans="18:18">
      <c r="R988" s="174"/>
    </row>
    <row r="989" spans="18:18">
      <c r="R989" s="174"/>
    </row>
    <row r="990" spans="18:18">
      <c r="R990" s="174"/>
    </row>
    <row r="991" spans="18:18">
      <c r="R991" s="174"/>
    </row>
    <row r="992" spans="18:18">
      <c r="R992" s="174"/>
    </row>
    <row r="993" spans="18:18">
      <c r="R993" s="174"/>
    </row>
    <row r="994" spans="18:18">
      <c r="R994" s="174"/>
    </row>
    <row r="995" spans="18:18">
      <c r="R995" s="174"/>
    </row>
    <row r="996" spans="18:18">
      <c r="R996" s="174"/>
    </row>
    <row r="997" spans="18:18">
      <c r="R997" s="174"/>
    </row>
    <row r="998" spans="18:18">
      <c r="R998" s="174"/>
    </row>
    <row r="999" spans="18:18">
      <c r="R999" s="174"/>
    </row>
    <row r="1000" spans="18:18">
      <c r="R1000" s="174"/>
    </row>
    <row r="1001" spans="18:18">
      <c r="R1001" s="174"/>
    </row>
    <row r="1002" spans="18:18">
      <c r="R1002" s="174"/>
    </row>
    <row r="1003" spans="18:18">
      <c r="R1003" s="174"/>
    </row>
    <row r="1004" spans="18:18">
      <c r="R1004" s="174"/>
    </row>
    <row r="1005" spans="18:18">
      <c r="R1005" s="174"/>
    </row>
    <row r="1006" spans="18:18">
      <c r="R1006" s="174"/>
    </row>
    <row r="1007" spans="18:18">
      <c r="R1007" s="174"/>
    </row>
    <row r="1008" spans="18:18">
      <c r="R1008" s="174"/>
    </row>
    <row r="1009" spans="18:18">
      <c r="R1009" s="174"/>
    </row>
    <row r="1010" spans="18:18">
      <c r="R1010" s="174"/>
    </row>
    <row r="1011" spans="18:18">
      <c r="R1011" s="174"/>
    </row>
    <row r="1012" spans="18:18">
      <c r="R1012" s="174"/>
    </row>
    <row r="1013" spans="18:18">
      <c r="R1013" s="174"/>
    </row>
    <row r="1014" spans="18:18">
      <c r="R1014" s="174"/>
    </row>
    <row r="1015" spans="18:18">
      <c r="R1015" s="174"/>
    </row>
    <row r="1016" spans="18:18">
      <c r="R1016" s="174"/>
    </row>
    <row r="1017" spans="18:18">
      <c r="R1017" s="174"/>
    </row>
    <row r="1018" spans="18:18">
      <c r="R1018" s="174"/>
    </row>
    <row r="1019" spans="18:18">
      <c r="R1019" s="174"/>
    </row>
    <row r="1020" spans="18:18">
      <c r="R1020" s="174"/>
    </row>
    <row r="1021" spans="18:18">
      <c r="R1021" s="174"/>
    </row>
    <row r="1022" spans="18:18">
      <c r="R1022" s="174"/>
    </row>
    <row r="1023" spans="18:18">
      <c r="R1023" s="174"/>
    </row>
    <row r="1024" spans="18:18">
      <c r="R1024" s="174"/>
    </row>
    <row r="1025" spans="18:18">
      <c r="R1025" s="174"/>
    </row>
    <row r="1026" spans="18:18">
      <c r="R1026" s="174"/>
    </row>
    <row r="1027" spans="18:18">
      <c r="R1027" s="174"/>
    </row>
    <row r="1028" spans="18:18">
      <c r="R1028" s="174"/>
    </row>
    <row r="1029" spans="18:18">
      <c r="R1029" s="174"/>
    </row>
    <row r="1030" spans="18:18">
      <c r="R1030" s="174"/>
    </row>
    <row r="1031" spans="18:18">
      <c r="R1031" s="174"/>
    </row>
    <row r="1032" spans="18:18">
      <c r="R1032" s="174"/>
    </row>
    <row r="1033" spans="18:18">
      <c r="R1033" s="174"/>
    </row>
    <row r="1034" spans="18:18">
      <c r="R1034" s="174"/>
    </row>
    <row r="1035" spans="18:18">
      <c r="R1035" s="174"/>
    </row>
    <row r="1036" spans="18:18">
      <c r="R1036" s="174"/>
    </row>
    <row r="1037" spans="18:18">
      <c r="R1037" s="174"/>
    </row>
    <row r="1038" spans="18:18">
      <c r="R1038" s="174"/>
    </row>
    <row r="1039" spans="18:18">
      <c r="R1039" s="174"/>
    </row>
    <row r="1040" spans="18:18">
      <c r="R1040" s="174"/>
    </row>
    <row r="1041" spans="18:18">
      <c r="R1041" s="174"/>
    </row>
    <row r="1042" spans="18:18">
      <c r="R1042" s="174"/>
    </row>
    <row r="1043" spans="18:18">
      <c r="R1043" s="174"/>
    </row>
    <row r="1044" spans="18:18">
      <c r="R1044" s="174"/>
    </row>
    <row r="1045" spans="18:18">
      <c r="R1045" s="174"/>
    </row>
    <row r="1046" spans="18:18">
      <c r="R1046" s="174"/>
    </row>
    <row r="1047" spans="18:18">
      <c r="R1047" s="174"/>
    </row>
    <row r="1048" spans="18:18">
      <c r="R1048" s="174"/>
    </row>
    <row r="1049" spans="18:18">
      <c r="R1049" s="174"/>
    </row>
    <row r="1050" spans="18:18">
      <c r="R1050" s="174"/>
    </row>
    <row r="1051" spans="18:18">
      <c r="R1051" s="174"/>
    </row>
    <row r="1052" spans="18:18">
      <c r="R1052" s="174"/>
    </row>
    <row r="1053" spans="18:18">
      <c r="R1053" s="174"/>
    </row>
    <row r="1054" spans="18:18">
      <c r="R1054" s="174"/>
    </row>
    <row r="1055" spans="18:18">
      <c r="R1055" s="174"/>
    </row>
    <row r="1056" spans="18:18">
      <c r="R1056" s="174"/>
    </row>
    <row r="1057" spans="18:18">
      <c r="R1057" s="174"/>
    </row>
    <row r="1058" spans="18:18">
      <c r="R1058" s="174"/>
    </row>
    <row r="1059" spans="18:18">
      <c r="R1059" s="174"/>
    </row>
    <row r="1060" spans="18:18">
      <c r="R1060" s="174"/>
    </row>
    <row r="1061" spans="18:18">
      <c r="R1061" s="174"/>
    </row>
    <row r="1062" spans="18:18">
      <c r="R1062" s="174"/>
    </row>
    <row r="1063" spans="18:18">
      <c r="R1063" s="174"/>
    </row>
    <row r="1064" spans="18:18">
      <c r="R1064" s="174"/>
    </row>
    <row r="1065" spans="18:18">
      <c r="R1065" s="174"/>
    </row>
    <row r="1066" spans="18:18">
      <c r="R1066" s="174"/>
    </row>
    <row r="1067" spans="18:18">
      <c r="R1067" s="174"/>
    </row>
    <row r="1068" spans="18:18">
      <c r="R1068" s="174"/>
    </row>
    <row r="1069" spans="18:18">
      <c r="R1069" s="174"/>
    </row>
    <row r="1070" spans="18:18">
      <c r="R1070" s="174"/>
    </row>
    <row r="1071" spans="18:18">
      <c r="R1071" s="174"/>
    </row>
    <row r="1072" spans="18:18">
      <c r="R1072" s="174"/>
    </row>
    <row r="1073" spans="18:18">
      <c r="R1073" s="174"/>
    </row>
    <row r="1074" spans="18:18">
      <c r="R1074" s="174"/>
    </row>
    <row r="1075" spans="18:18">
      <c r="R1075" s="174"/>
    </row>
    <row r="1076" spans="18:18">
      <c r="R1076" s="174"/>
    </row>
    <row r="1077" spans="18:18">
      <c r="R1077" s="174"/>
    </row>
    <row r="1078" spans="18:18">
      <c r="R1078" s="174"/>
    </row>
    <row r="1079" spans="18:18">
      <c r="R1079" s="174"/>
    </row>
    <row r="1080" spans="18:18">
      <c r="R1080" s="174"/>
    </row>
    <row r="1081" spans="18:18">
      <c r="R1081" s="174"/>
    </row>
    <row r="1082" spans="18:18">
      <c r="R1082" s="174"/>
    </row>
    <row r="1083" spans="18:18">
      <c r="R1083" s="174"/>
    </row>
    <row r="1084" spans="18:18">
      <c r="R1084" s="174"/>
    </row>
    <row r="1085" spans="18:18">
      <c r="R1085" s="174"/>
    </row>
    <row r="1086" spans="18:18">
      <c r="R1086" s="174"/>
    </row>
    <row r="1087" spans="18:18">
      <c r="R1087" s="174"/>
    </row>
    <row r="1088" spans="18:18">
      <c r="R1088" s="174"/>
    </row>
    <row r="1089" spans="18:18">
      <c r="R1089" s="174"/>
    </row>
    <row r="1090" spans="18:18">
      <c r="R1090" s="174"/>
    </row>
    <row r="1091" spans="18:18">
      <c r="R1091" s="174"/>
    </row>
    <row r="1092" spans="18:18">
      <c r="R1092" s="174"/>
    </row>
    <row r="1093" spans="18:18">
      <c r="R1093" s="174"/>
    </row>
    <row r="1094" spans="18:18">
      <c r="R1094" s="174"/>
    </row>
    <row r="1095" spans="18:18">
      <c r="R1095" s="174"/>
    </row>
    <row r="1096" spans="18:18">
      <c r="R1096" s="174"/>
    </row>
    <row r="1097" spans="18:18">
      <c r="R1097" s="174"/>
    </row>
    <row r="1098" spans="18:18">
      <c r="R1098" s="174"/>
    </row>
    <row r="1099" spans="18:18">
      <c r="R1099" s="174"/>
    </row>
    <row r="1100" spans="18:18">
      <c r="R1100" s="174"/>
    </row>
    <row r="1101" spans="18:18">
      <c r="R1101" s="174"/>
    </row>
    <row r="1102" spans="18:18">
      <c r="R1102" s="174"/>
    </row>
    <row r="1103" spans="18:18">
      <c r="R1103" s="174"/>
    </row>
    <row r="1104" spans="18:18">
      <c r="R1104" s="174"/>
    </row>
    <row r="1105" spans="18:18">
      <c r="R1105" s="174"/>
    </row>
    <row r="1106" spans="18:18">
      <c r="R1106" s="174"/>
    </row>
    <row r="1107" spans="18:18">
      <c r="R1107" s="174"/>
    </row>
    <row r="1108" spans="18:18">
      <c r="R1108" s="174"/>
    </row>
    <row r="1109" spans="18:18">
      <c r="R1109" s="174"/>
    </row>
    <row r="1110" spans="18:18">
      <c r="R1110" s="174"/>
    </row>
    <row r="1111" spans="18:18">
      <c r="R1111" s="174"/>
    </row>
    <row r="1112" spans="18:18">
      <c r="R1112" s="174"/>
    </row>
    <row r="1113" spans="18:18">
      <c r="R1113" s="174"/>
    </row>
    <row r="1114" spans="18:18">
      <c r="R1114" s="174"/>
    </row>
    <row r="1115" spans="18:18">
      <c r="R1115" s="174"/>
    </row>
    <row r="1116" spans="18:18">
      <c r="R1116" s="174"/>
    </row>
    <row r="1117" spans="18:18">
      <c r="R1117" s="174"/>
    </row>
    <row r="1118" spans="18:18">
      <c r="R1118" s="174"/>
    </row>
    <row r="1119" spans="18:18">
      <c r="R1119" s="174"/>
    </row>
    <row r="1120" spans="18:18">
      <c r="R1120" s="174"/>
    </row>
    <row r="1121" spans="18:18">
      <c r="R1121" s="174"/>
    </row>
    <row r="1122" spans="18:18">
      <c r="R1122" s="174"/>
    </row>
    <row r="1123" spans="18:18">
      <c r="R1123" s="174"/>
    </row>
    <row r="1124" spans="18:18">
      <c r="R1124" s="174"/>
    </row>
    <row r="1125" spans="18:18">
      <c r="R1125" s="174"/>
    </row>
    <row r="1126" spans="18:18">
      <c r="R1126" s="174"/>
    </row>
    <row r="1127" spans="18:18">
      <c r="R1127" s="174"/>
    </row>
    <row r="1128" spans="18:18">
      <c r="R1128" s="174"/>
    </row>
    <row r="1129" spans="18:18">
      <c r="R1129" s="174"/>
    </row>
    <row r="1130" spans="18:18">
      <c r="R1130" s="174"/>
    </row>
    <row r="1131" spans="18:18">
      <c r="R1131" s="174"/>
    </row>
    <row r="1132" spans="18:18">
      <c r="R1132" s="174"/>
    </row>
    <row r="1133" spans="18:18">
      <c r="R1133" s="174"/>
    </row>
    <row r="1134" spans="18:18">
      <c r="R1134" s="174"/>
    </row>
    <row r="1135" spans="18:18">
      <c r="R1135" s="174"/>
    </row>
    <row r="1136" spans="18:18">
      <c r="R1136" s="174"/>
    </row>
    <row r="1137" spans="18:18">
      <c r="R1137" s="174"/>
    </row>
    <row r="1138" spans="18:18">
      <c r="R1138" s="174"/>
    </row>
    <row r="1139" spans="18:18">
      <c r="R1139" s="174"/>
    </row>
    <row r="1140" spans="18:18">
      <c r="R1140" s="174"/>
    </row>
    <row r="1141" spans="18:18">
      <c r="R1141" s="174"/>
    </row>
    <row r="1142" spans="18:18">
      <c r="R1142" s="174"/>
    </row>
    <row r="1143" spans="18:18">
      <c r="R1143" s="174"/>
    </row>
    <row r="1144" spans="18:18">
      <c r="R1144" s="174"/>
    </row>
    <row r="1145" spans="18:18">
      <c r="R1145" s="174"/>
    </row>
    <row r="1146" spans="18:18">
      <c r="R1146" s="174"/>
    </row>
    <row r="1147" spans="18:18">
      <c r="R1147" s="174"/>
    </row>
    <row r="1148" spans="18:18">
      <c r="R1148" s="174"/>
    </row>
    <row r="1149" spans="18:18">
      <c r="R1149" s="174"/>
    </row>
    <row r="1150" spans="18:18">
      <c r="R1150" s="174"/>
    </row>
    <row r="1151" spans="18:18">
      <c r="R1151" s="174"/>
    </row>
    <row r="1152" spans="18:18">
      <c r="R1152" s="174"/>
    </row>
    <row r="1153" spans="18:18">
      <c r="R1153" s="174"/>
    </row>
    <row r="1154" spans="18:18">
      <c r="R1154" s="174"/>
    </row>
    <row r="1155" spans="18:18">
      <c r="R1155" s="174"/>
    </row>
    <row r="1156" spans="18:18">
      <c r="R1156" s="174"/>
    </row>
    <row r="1157" spans="18:18">
      <c r="R1157" s="174"/>
    </row>
    <row r="1158" spans="18:18">
      <c r="R1158" s="174"/>
    </row>
    <row r="1159" spans="18:18">
      <c r="R1159" s="174"/>
    </row>
    <row r="1160" spans="18:18">
      <c r="R1160" s="174"/>
    </row>
    <row r="1161" spans="18:18">
      <c r="R1161" s="174"/>
    </row>
    <row r="1162" spans="18:18">
      <c r="R1162" s="174"/>
    </row>
    <row r="1163" spans="18:18">
      <c r="R1163" s="174"/>
    </row>
    <row r="1164" spans="18:18">
      <c r="R1164" s="174"/>
    </row>
    <row r="1165" spans="18:18">
      <c r="R1165" s="174"/>
    </row>
    <row r="1166" spans="18:18">
      <c r="R1166" s="174"/>
    </row>
    <row r="1167" spans="18:18">
      <c r="R1167" s="174"/>
    </row>
    <row r="1168" spans="18:18">
      <c r="R1168" s="174"/>
    </row>
    <row r="1169" spans="18:18">
      <c r="R1169" s="174"/>
    </row>
    <row r="1170" spans="18:18">
      <c r="R1170" s="174"/>
    </row>
    <row r="1171" spans="18:18">
      <c r="R1171" s="174"/>
    </row>
    <row r="1172" spans="18:18">
      <c r="R1172" s="174"/>
    </row>
    <row r="1173" spans="18:18">
      <c r="R1173" s="174"/>
    </row>
    <row r="1174" spans="18:18">
      <c r="R1174" s="174"/>
    </row>
    <row r="1175" spans="18:18">
      <c r="R1175" s="174"/>
    </row>
    <row r="1176" spans="18:18">
      <c r="R1176" s="174"/>
    </row>
    <row r="1177" spans="18:18">
      <c r="R1177" s="174"/>
    </row>
    <row r="1178" spans="18:18">
      <c r="R1178" s="174"/>
    </row>
    <row r="1179" spans="18:18">
      <c r="R1179" s="174"/>
    </row>
    <row r="1180" spans="18:18">
      <c r="R1180" s="174"/>
    </row>
    <row r="1181" spans="18:18">
      <c r="R1181" s="174"/>
    </row>
    <row r="1182" spans="18:18">
      <c r="R1182" s="174"/>
    </row>
    <row r="1183" spans="18:18">
      <c r="R1183" s="174"/>
    </row>
    <row r="1184" spans="18:18">
      <c r="R1184" s="174"/>
    </row>
    <row r="1185" spans="18:18">
      <c r="R1185" s="174"/>
    </row>
    <row r="1186" spans="18:18">
      <c r="R1186" s="174"/>
    </row>
    <row r="1187" spans="18:18">
      <c r="R1187" s="174"/>
    </row>
    <row r="1188" spans="18:18">
      <c r="R1188" s="174"/>
    </row>
    <row r="1189" spans="18:18">
      <c r="R1189" s="174"/>
    </row>
    <row r="1190" spans="18:18">
      <c r="R1190" s="174"/>
    </row>
    <row r="1191" spans="18:18">
      <c r="R1191" s="174"/>
    </row>
    <row r="1192" spans="18:18">
      <c r="R1192" s="174"/>
    </row>
    <row r="1193" spans="18:18">
      <c r="R1193" s="174"/>
    </row>
    <row r="1194" spans="18:18">
      <c r="R1194" s="174"/>
    </row>
    <row r="1195" spans="18:18">
      <c r="R1195" s="174"/>
    </row>
    <row r="1196" spans="18:18">
      <c r="R1196" s="174"/>
    </row>
    <row r="1197" spans="18:18">
      <c r="R1197" s="174"/>
    </row>
    <row r="1198" spans="18:18">
      <c r="R1198" s="174"/>
    </row>
    <row r="1199" spans="18:18">
      <c r="R1199" s="174"/>
    </row>
    <row r="1200" spans="18:18">
      <c r="R1200" s="174"/>
    </row>
    <row r="1201" spans="18:18">
      <c r="R1201" s="174"/>
    </row>
    <row r="1202" spans="18:18">
      <c r="R1202" s="174"/>
    </row>
    <row r="1203" spans="18:18">
      <c r="R1203" s="174"/>
    </row>
    <row r="1204" spans="18:18">
      <c r="R1204" s="174"/>
    </row>
    <row r="1205" spans="18:18">
      <c r="R1205" s="174"/>
    </row>
    <row r="1206" spans="18:18">
      <c r="R1206" s="174"/>
    </row>
    <row r="1207" spans="18:18">
      <c r="R1207" s="174"/>
    </row>
    <row r="1208" spans="18:18">
      <c r="R1208" s="174"/>
    </row>
    <row r="1209" spans="18:18">
      <c r="R1209" s="174"/>
    </row>
    <row r="1210" spans="18:18">
      <c r="R1210" s="174"/>
    </row>
    <row r="1211" spans="18:18">
      <c r="R1211" s="174"/>
    </row>
    <row r="1212" spans="18:18">
      <c r="R1212" s="174"/>
    </row>
    <row r="1213" spans="18:18">
      <c r="R1213" s="174"/>
    </row>
    <row r="1214" spans="18:18">
      <c r="R1214" s="174"/>
    </row>
    <row r="1215" spans="18:18">
      <c r="R1215" s="174"/>
    </row>
    <row r="1216" spans="18:18">
      <c r="R1216" s="174"/>
    </row>
    <row r="1217" spans="18:18">
      <c r="R1217" s="174"/>
    </row>
    <row r="1218" spans="18:18">
      <c r="R1218" s="174"/>
    </row>
    <row r="1219" spans="18:18">
      <c r="R1219" s="174"/>
    </row>
    <row r="1220" spans="18:18">
      <c r="R1220" s="174"/>
    </row>
    <row r="1221" spans="18:18">
      <c r="R1221" s="174"/>
    </row>
    <row r="1222" spans="18:18">
      <c r="R1222" s="174"/>
    </row>
    <row r="1223" spans="18:18">
      <c r="R1223" s="174"/>
    </row>
    <row r="1224" spans="18:18">
      <c r="R1224" s="174"/>
    </row>
    <row r="1225" spans="18:18">
      <c r="R1225" s="174"/>
    </row>
    <row r="1226" spans="18:18">
      <c r="R1226" s="174"/>
    </row>
    <row r="1227" spans="18:18">
      <c r="R1227" s="174"/>
    </row>
    <row r="1228" spans="18:18">
      <c r="R1228" s="174"/>
    </row>
    <row r="1229" spans="18:18">
      <c r="R1229" s="174"/>
    </row>
    <row r="1230" spans="18:18">
      <c r="R1230" s="174"/>
    </row>
    <row r="1231" spans="18:18">
      <c r="R1231" s="174"/>
    </row>
    <row r="1232" spans="18:18">
      <c r="R1232" s="174"/>
    </row>
    <row r="1233" spans="18:18">
      <c r="R1233" s="174"/>
    </row>
    <row r="1234" spans="18:18">
      <c r="R1234" s="174"/>
    </row>
    <row r="1235" spans="18:18">
      <c r="R1235" s="174"/>
    </row>
    <row r="1236" spans="18:18">
      <c r="R1236" s="174"/>
    </row>
    <row r="1237" spans="18:18">
      <c r="R1237" s="174"/>
    </row>
    <row r="1238" spans="18:18">
      <c r="R1238" s="174"/>
    </row>
    <row r="1239" spans="18:18">
      <c r="R1239" s="174"/>
    </row>
    <row r="1240" spans="18:18">
      <c r="R1240" s="174"/>
    </row>
    <row r="1241" spans="18:18">
      <c r="R1241" s="174"/>
    </row>
    <row r="1242" spans="18:18">
      <c r="R1242" s="174"/>
    </row>
    <row r="1243" spans="18:18">
      <c r="R1243" s="174"/>
    </row>
    <row r="1244" spans="18:18">
      <c r="R1244" s="174"/>
    </row>
    <row r="1245" spans="18:18">
      <c r="R1245" s="174"/>
    </row>
    <row r="1246" spans="18:18">
      <c r="R1246" s="174"/>
    </row>
    <row r="1247" spans="18:18">
      <c r="R1247" s="174"/>
    </row>
    <row r="1248" spans="18:18">
      <c r="R1248" s="174"/>
    </row>
    <row r="1249" spans="18:18">
      <c r="R1249" s="174"/>
    </row>
    <row r="1250" spans="18:18">
      <c r="R1250" s="174"/>
    </row>
    <row r="1251" spans="18:18">
      <c r="R1251" s="174"/>
    </row>
    <row r="1252" spans="18:18">
      <c r="R1252" s="174"/>
    </row>
    <row r="1253" spans="18:18">
      <c r="R1253" s="174"/>
    </row>
    <row r="1254" spans="18:18">
      <c r="R1254" s="174"/>
    </row>
    <row r="1255" spans="18:18">
      <c r="R1255" s="174"/>
    </row>
    <row r="1256" spans="18:18">
      <c r="R1256" s="174"/>
    </row>
    <row r="1257" spans="18:18">
      <c r="R1257" s="174"/>
    </row>
    <row r="1258" spans="18:18">
      <c r="R1258" s="174"/>
    </row>
    <row r="1259" spans="18:18">
      <c r="R1259" s="174"/>
    </row>
    <row r="1260" spans="18:18">
      <c r="R1260" s="174"/>
    </row>
    <row r="1261" spans="18:18">
      <c r="R1261" s="174"/>
    </row>
    <row r="1262" spans="18:18">
      <c r="R1262" s="174"/>
    </row>
    <row r="1263" spans="18:18">
      <c r="R1263" s="174"/>
    </row>
    <row r="1264" spans="18:18">
      <c r="R1264" s="174"/>
    </row>
    <row r="1265" spans="18:18">
      <c r="R1265" s="174"/>
    </row>
    <row r="1266" spans="18:18">
      <c r="R1266" s="174"/>
    </row>
    <row r="1267" spans="18:18">
      <c r="R1267" s="174"/>
    </row>
    <row r="1268" spans="18:18">
      <c r="R1268" s="174"/>
    </row>
    <row r="1269" spans="18:18">
      <c r="R1269" s="174"/>
    </row>
    <row r="1270" spans="18:18">
      <c r="R1270" s="174"/>
    </row>
    <row r="1271" spans="18:18">
      <c r="R1271" s="174"/>
    </row>
    <row r="1272" spans="18:18">
      <c r="R1272" s="174"/>
    </row>
    <row r="1273" spans="18:18">
      <c r="R1273" s="174"/>
    </row>
    <row r="1274" spans="18:18">
      <c r="R1274" s="174"/>
    </row>
    <row r="1275" spans="18:18">
      <c r="R1275" s="174"/>
    </row>
    <row r="1276" spans="18:18">
      <c r="R1276" s="174"/>
    </row>
    <row r="1277" spans="18:18">
      <c r="R1277" s="174"/>
    </row>
    <row r="1278" spans="18:18">
      <c r="R1278" s="174"/>
    </row>
    <row r="1279" spans="18:18">
      <c r="R1279" s="174"/>
    </row>
    <row r="1280" spans="18:18">
      <c r="R1280" s="174"/>
    </row>
    <row r="1281" spans="18:18">
      <c r="R1281" s="174"/>
    </row>
    <row r="1282" spans="18:18">
      <c r="R1282" s="174"/>
    </row>
    <row r="1283" spans="18:18">
      <c r="R1283" s="174"/>
    </row>
    <row r="1284" spans="18:18">
      <c r="R1284" s="174"/>
    </row>
    <row r="1285" spans="18:18">
      <c r="R1285" s="174"/>
    </row>
    <row r="1286" spans="18:18">
      <c r="R1286" s="174"/>
    </row>
    <row r="1287" spans="18:18">
      <c r="R1287" s="174"/>
    </row>
    <row r="1288" spans="18:18">
      <c r="R1288" s="174"/>
    </row>
    <row r="1289" spans="18:18">
      <c r="R1289" s="174"/>
    </row>
    <row r="1290" spans="18:18">
      <c r="R1290" s="174"/>
    </row>
    <row r="1291" spans="18:18">
      <c r="R1291" s="174"/>
    </row>
    <row r="1292" spans="18:18">
      <c r="R1292" s="174"/>
    </row>
    <row r="1293" spans="18:18">
      <c r="R1293" s="174"/>
    </row>
    <row r="1294" spans="18:18">
      <c r="R1294" s="174"/>
    </row>
    <row r="1295" spans="18:18">
      <c r="R1295" s="174"/>
    </row>
    <row r="1296" spans="18:18">
      <c r="R1296" s="174"/>
    </row>
    <row r="1297" spans="18:18">
      <c r="R1297" s="174"/>
    </row>
    <row r="1298" spans="18:18">
      <c r="R1298" s="174"/>
    </row>
    <row r="1299" spans="18:18">
      <c r="R1299" s="174"/>
    </row>
    <row r="1300" spans="18:18">
      <c r="R1300" s="174"/>
    </row>
    <row r="1301" spans="18:18">
      <c r="R1301" s="174"/>
    </row>
    <row r="1302" spans="18:18">
      <c r="R1302" s="174"/>
    </row>
    <row r="1303" spans="18:18">
      <c r="R1303" s="174"/>
    </row>
    <row r="1304" spans="18:18">
      <c r="R1304" s="174"/>
    </row>
    <row r="1305" spans="18:18">
      <c r="R1305" s="174"/>
    </row>
    <row r="1306" spans="18:18">
      <c r="R1306" s="174"/>
    </row>
    <row r="1307" spans="18:18">
      <c r="R1307" s="174"/>
    </row>
    <row r="1308" spans="18:18">
      <c r="R1308" s="174"/>
    </row>
    <row r="1309" spans="18:18">
      <c r="R1309" s="174"/>
    </row>
    <row r="1310" spans="18:18">
      <c r="R1310" s="174"/>
    </row>
    <row r="1311" spans="18:18">
      <c r="R1311" s="174"/>
    </row>
    <row r="1312" spans="18:18">
      <c r="R1312" s="174"/>
    </row>
    <row r="1313" spans="18:18">
      <c r="R1313" s="174"/>
    </row>
    <row r="1314" spans="18:18">
      <c r="R1314" s="174"/>
    </row>
    <row r="1315" spans="18:18">
      <c r="R1315" s="174"/>
    </row>
    <row r="1316" spans="18:18">
      <c r="R1316" s="174"/>
    </row>
    <row r="1317" spans="18:18">
      <c r="R1317" s="174"/>
    </row>
    <row r="1318" spans="18:18">
      <c r="R1318" s="174"/>
    </row>
    <row r="1319" spans="18:18">
      <c r="R1319" s="174"/>
    </row>
    <row r="1320" spans="18:18">
      <c r="R1320" s="174"/>
    </row>
    <row r="1321" spans="18:18">
      <c r="R1321" s="174"/>
    </row>
    <row r="1322" spans="18:18">
      <c r="R1322" s="174"/>
    </row>
    <row r="1323" spans="18:18">
      <c r="R1323" s="174"/>
    </row>
    <row r="1324" spans="18:18">
      <c r="R1324" s="174"/>
    </row>
    <row r="1325" spans="18:18">
      <c r="R1325" s="174"/>
    </row>
    <row r="1326" spans="18:18">
      <c r="R1326" s="174"/>
    </row>
    <row r="1327" spans="18:18">
      <c r="R1327" s="174"/>
    </row>
    <row r="1328" spans="18:18">
      <c r="R1328" s="174"/>
    </row>
    <row r="1329" spans="18:18">
      <c r="R1329" s="174"/>
    </row>
    <row r="1330" spans="18:18">
      <c r="R1330" s="174"/>
    </row>
    <row r="1331" spans="18:18">
      <c r="R1331" s="174"/>
    </row>
    <row r="1332" spans="18:18">
      <c r="R1332" s="174"/>
    </row>
    <row r="1333" spans="18:18">
      <c r="R1333" s="174"/>
    </row>
    <row r="1334" spans="18:18">
      <c r="R1334" s="174"/>
    </row>
    <row r="1335" spans="18:18">
      <c r="R1335" s="174"/>
    </row>
    <row r="1336" spans="18:18">
      <c r="R1336" s="174"/>
    </row>
    <row r="1337" spans="18:18">
      <c r="R1337" s="174"/>
    </row>
    <row r="1338" spans="18:18">
      <c r="R1338" s="174"/>
    </row>
    <row r="1339" spans="18:18">
      <c r="R1339" s="174"/>
    </row>
    <row r="1340" spans="18:18">
      <c r="R1340" s="174"/>
    </row>
    <row r="1341" spans="18:18">
      <c r="R1341" s="174"/>
    </row>
    <row r="1342" spans="18:18">
      <c r="R1342" s="174"/>
    </row>
    <row r="1343" spans="18:18">
      <c r="R1343" s="174"/>
    </row>
    <row r="1344" spans="18:18">
      <c r="R1344" s="174"/>
    </row>
    <row r="1345" spans="18:18">
      <c r="R1345" s="174"/>
    </row>
    <row r="1346" spans="18:18">
      <c r="R1346" s="174"/>
    </row>
    <row r="1347" spans="18:18">
      <c r="R1347" s="174"/>
    </row>
    <row r="1348" spans="18:18">
      <c r="R1348" s="174"/>
    </row>
    <row r="1349" spans="18:18">
      <c r="R1349" s="174"/>
    </row>
    <row r="1350" spans="18:18">
      <c r="R1350" s="174"/>
    </row>
    <row r="1351" spans="18:18">
      <c r="R1351" s="174"/>
    </row>
    <row r="1352" spans="18:18">
      <c r="R1352" s="174"/>
    </row>
    <row r="1353" spans="18:18">
      <c r="R1353" s="174"/>
    </row>
    <row r="1354" spans="18:18">
      <c r="R1354" s="174"/>
    </row>
    <row r="1355" spans="18:18">
      <c r="R1355" s="174"/>
    </row>
    <row r="1356" spans="18:18">
      <c r="R1356" s="174"/>
    </row>
    <row r="1357" spans="18:18">
      <c r="R1357" s="174"/>
    </row>
    <row r="1358" spans="18:18">
      <c r="R1358" s="174"/>
    </row>
    <row r="1359" spans="18:18">
      <c r="R1359" s="174"/>
    </row>
    <row r="1360" spans="18:18">
      <c r="R1360" s="174"/>
    </row>
    <row r="1361" spans="18:18">
      <c r="R1361" s="174"/>
    </row>
    <row r="1362" spans="18:18">
      <c r="R1362" s="174"/>
    </row>
    <row r="1363" spans="18:18">
      <c r="R1363" s="174"/>
    </row>
    <row r="1364" spans="18:18">
      <c r="R1364" s="174"/>
    </row>
    <row r="1365" spans="18:18">
      <c r="R1365" s="174"/>
    </row>
    <row r="1366" spans="18:18">
      <c r="R1366" s="174"/>
    </row>
    <row r="1367" spans="18:18">
      <c r="R1367" s="174"/>
    </row>
    <row r="1368" spans="18:18">
      <c r="R1368" s="174"/>
    </row>
    <row r="1369" spans="18:18">
      <c r="R1369" s="174"/>
    </row>
    <row r="1370" spans="18:18">
      <c r="R1370" s="174"/>
    </row>
    <row r="1371" spans="18:18">
      <c r="R1371" s="174"/>
    </row>
    <row r="1372" spans="18:18">
      <c r="R1372" s="174"/>
    </row>
    <row r="1373" spans="18:18">
      <c r="R1373" s="174"/>
    </row>
    <row r="1374" spans="18:18">
      <c r="R1374" s="174"/>
    </row>
    <row r="1375" spans="18:18">
      <c r="R1375" s="174"/>
    </row>
    <row r="1376" spans="18:18">
      <c r="R1376" s="174"/>
    </row>
    <row r="1377" spans="18:18">
      <c r="R1377" s="174"/>
    </row>
    <row r="1378" spans="18:18">
      <c r="R1378" s="174"/>
    </row>
    <row r="1379" spans="18:18">
      <c r="R1379" s="174"/>
    </row>
    <row r="1380" spans="18:18">
      <c r="R1380" s="174"/>
    </row>
    <row r="1381" spans="18:18">
      <c r="R1381" s="174"/>
    </row>
    <row r="1382" spans="18:18">
      <c r="R1382" s="174"/>
    </row>
    <row r="1383" spans="18:18">
      <c r="R1383" s="174"/>
    </row>
    <row r="1384" spans="18:18">
      <c r="R1384" s="174"/>
    </row>
    <row r="1385" spans="18:18">
      <c r="R1385" s="174"/>
    </row>
    <row r="1386" spans="18:18">
      <c r="R1386" s="174"/>
    </row>
    <row r="1387" spans="18:18">
      <c r="R1387" s="174"/>
    </row>
    <row r="1388" spans="18:18">
      <c r="R1388" s="174"/>
    </row>
    <row r="1389" spans="18:18">
      <c r="R1389" s="174"/>
    </row>
    <row r="1390" spans="18:18">
      <c r="R1390" s="174"/>
    </row>
    <row r="1391" spans="18:18">
      <c r="R1391" s="174"/>
    </row>
    <row r="1392" spans="18:18">
      <c r="R1392" s="174"/>
    </row>
    <row r="1393" spans="18:18">
      <c r="R1393" s="174"/>
    </row>
    <row r="1394" spans="18:18">
      <c r="R1394" s="174"/>
    </row>
    <row r="1395" spans="18:18">
      <c r="R1395" s="174"/>
    </row>
    <row r="1396" spans="18:18">
      <c r="R1396" s="174"/>
    </row>
    <row r="1397" spans="18:18">
      <c r="R1397" s="174"/>
    </row>
    <row r="1398" spans="18:18">
      <c r="R1398" s="174"/>
    </row>
    <row r="1399" spans="18:18">
      <c r="R1399" s="174"/>
    </row>
    <row r="1400" spans="18:18">
      <c r="R1400" s="174"/>
    </row>
    <row r="1401" spans="18:18">
      <c r="R1401" s="174"/>
    </row>
    <row r="1402" spans="18:18">
      <c r="R1402" s="174"/>
    </row>
    <row r="1403" spans="18:18">
      <c r="R1403" s="174"/>
    </row>
    <row r="1404" spans="18:18">
      <c r="R1404" s="174"/>
    </row>
    <row r="1405" spans="18:18">
      <c r="R1405" s="174"/>
    </row>
    <row r="1406" spans="18:18">
      <c r="R1406" s="174"/>
    </row>
    <row r="1407" spans="18:18">
      <c r="R1407" s="174"/>
    </row>
    <row r="1408" spans="18:18">
      <c r="R1408" s="174"/>
    </row>
    <row r="1409" spans="18:18">
      <c r="R1409" s="174"/>
    </row>
    <row r="1410" spans="18:18">
      <c r="R1410" s="174"/>
    </row>
    <row r="1411" spans="18:18">
      <c r="R1411" s="174"/>
    </row>
    <row r="1412" spans="18:18">
      <c r="R1412" s="174"/>
    </row>
    <row r="1413" spans="18:18">
      <c r="R1413" s="174"/>
    </row>
    <row r="1414" spans="18:18">
      <c r="R1414" s="174"/>
    </row>
    <row r="1415" spans="18:18">
      <c r="R1415" s="174"/>
    </row>
    <row r="1416" spans="18:18">
      <c r="R1416" s="174"/>
    </row>
    <row r="1417" spans="18:18">
      <c r="R1417" s="174"/>
    </row>
    <row r="1418" spans="18:18">
      <c r="R1418" s="174"/>
    </row>
    <row r="1419" spans="18:18">
      <c r="R1419" s="174"/>
    </row>
    <row r="1420" spans="18:18">
      <c r="R1420" s="174"/>
    </row>
    <row r="1421" spans="18:18">
      <c r="R1421" s="174"/>
    </row>
    <row r="1422" spans="18:18">
      <c r="R1422" s="174"/>
    </row>
    <row r="1423" spans="18:18">
      <c r="R1423" s="174"/>
    </row>
    <row r="1424" spans="18:18">
      <c r="R1424" s="174"/>
    </row>
    <row r="1425" spans="18:18">
      <c r="R1425" s="174"/>
    </row>
    <row r="1426" spans="18:18">
      <c r="R1426" s="174"/>
    </row>
    <row r="1427" spans="18:18">
      <c r="R1427" s="174"/>
    </row>
    <row r="1428" spans="18:18">
      <c r="R1428" s="174"/>
    </row>
    <row r="1429" spans="18:18">
      <c r="R1429" s="174"/>
    </row>
    <row r="1430" spans="18:18">
      <c r="R1430" s="174"/>
    </row>
    <row r="1431" spans="18:18">
      <c r="R1431" s="174"/>
    </row>
    <row r="1432" spans="18:18">
      <c r="R1432" s="174"/>
    </row>
    <row r="1433" spans="18:18">
      <c r="R1433" s="174"/>
    </row>
    <row r="1434" spans="18:18">
      <c r="R1434" s="174"/>
    </row>
    <row r="1435" spans="18:18">
      <c r="R1435" s="174"/>
    </row>
    <row r="1436" spans="18:18">
      <c r="R1436" s="174"/>
    </row>
    <row r="1437" spans="18:18">
      <c r="R1437" s="174"/>
    </row>
    <row r="1438" spans="18:18">
      <c r="R1438" s="174"/>
    </row>
    <row r="1439" spans="18:18">
      <c r="R1439" s="174"/>
    </row>
    <row r="1440" spans="18:18">
      <c r="R1440" s="174"/>
    </row>
    <row r="1441" spans="18:18">
      <c r="R1441" s="174"/>
    </row>
    <row r="1442" spans="18:18">
      <c r="R1442" s="174"/>
    </row>
    <row r="1443" spans="18:18">
      <c r="R1443" s="174"/>
    </row>
    <row r="1444" spans="18:18">
      <c r="R1444" s="174"/>
    </row>
    <row r="1445" spans="18:18">
      <c r="R1445" s="174"/>
    </row>
    <row r="1446" spans="18:18">
      <c r="R1446" s="174"/>
    </row>
    <row r="1447" spans="18:18">
      <c r="R1447" s="174"/>
    </row>
    <row r="1448" spans="18:18">
      <c r="R1448" s="174"/>
    </row>
    <row r="1449" spans="18:18">
      <c r="R1449" s="174"/>
    </row>
    <row r="1450" spans="18:18">
      <c r="R1450" s="174"/>
    </row>
    <row r="1451" spans="18:18">
      <c r="R1451" s="174"/>
    </row>
    <row r="1452" spans="18:18">
      <c r="R1452" s="174"/>
    </row>
    <row r="1453" spans="18:18">
      <c r="R1453" s="174"/>
    </row>
    <row r="1454" spans="18:18">
      <c r="R1454" s="174"/>
    </row>
    <row r="1455" spans="18:18">
      <c r="R1455" s="174"/>
    </row>
    <row r="1456" spans="18:18">
      <c r="R1456" s="174"/>
    </row>
    <row r="1457" spans="18:18">
      <c r="R1457" s="174"/>
    </row>
    <row r="1458" spans="18:18">
      <c r="R1458" s="174"/>
    </row>
    <row r="1459" spans="18:18">
      <c r="R1459" s="174"/>
    </row>
    <row r="1460" spans="18:18">
      <c r="R1460" s="174"/>
    </row>
    <row r="1461" spans="18:18">
      <c r="R1461" s="174"/>
    </row>
    <row r="1462" spans="18:18">
      <c r="R1462" s="174"/>
    </row>
    <row r="1463" spans="18:18">
      <c r="R1463" s="174"/>
    </row>
    <row r="1464" spans="18:18">
      <c r="R1464" s="174"/>
    </row>
    <row r="1465" spans="18:18">
      <c r="R1465" s="174"/>
    </row>
    <row r="1466" spans="18:18">
      <c r="R1466" s="174"/>
    </row>
    <row r="1467" spans="18:18">
      <c r="R1467" s="174"/>
    </row>
    <row r="1468" spans="18:18">
      <c r="R1468" s="174"/>
    </row>
    <row r="1469" spans="18:18">
      <c r="R1469" s="174"/>
    </row>
    <row r="1470" spans="18:18">
      <c r="R1470" s="174"/>
    </row>
    <row r="1471" spans="18:18">
      <c r="R1471" s="174"/>
    </row>
    <row r="1472" spans="18:18">
      <c r="R1472" s="174"/>
    </row>
    <row r="1473" spans="18:18">
      <c r="R1473" s="174"/>
    </row>
    <row r="1474" spans="18:18">
      <c r="R1474" s="174"/>
    </row>
    <row r="1475" spans="18:18">
      <c r="R1475" s="174"/>
    </row>
    <row r="1476" spans="18:18">
      <c r="R1476" s="174"/>
    </row>
    <row r="1477" spans="18:18">
      <c r="R1477" s="174"/>
    </row>
    <row r="1478" spans="18:18">
      <c r="R1478" s="174"/>
    </row>
    <row r="1479" spans="18:18">
      <c r="R1479" s="174"/>
    </row>
    <row r="1480" spans="18:18">
      <c r="R1480" s="174"/>
    </row>
    <row r="1481" spans="18:18">
      <c r="R1481" s="174"/>
    </row>
    <row r="1482" spans="18:18">
      <c r="R1482" s="174"/>
    </row>
    <row r="1483" spans="18:18">
      <c r="R1483" s="174"/>
    </row>
    <row r="1484" spans="18:18">
      <c r="R1484" s="174"/>
    </row>
    <row r="1485" spans="18:18">
      <c r="R1485" s="174"/>
    </row>
    <row r="1486" spans="18:18">
      <c r="R1486" s="174"/>
    </row>
    <row r="1487" spans="18:18">
      <c r="R1487" s="174"/>
    </row>
    <row r="1488" spans="18:18">
      <c r="R1488" s="174"/>
    </row>
    <row r="1489" spans="18:18">
      <c r="R1489" s="174"/>
    </row>
    <row r="1490" spans="18:18">
      <c r="R1490" s="174"/>
    </row>
    <row r="1491" spans="18:18">
      <c r="R1491" s="174"/>
    </row>
    <row r="1492" spans="18:18">
      <c r="R1492" s="174"/>
    </row>
    <row r="1493" spans="18:18">
      <c r="R1493" s="174"/>
    </row>
    <row r="1494" spans="18:18">
      <c r="R1494" s="174"/>
    </row>
    <row r="1495" spans="18:18">
      <c r="R1495" s="174"/>
    </row>
    <row r="1496" spans="18:18">
      <c r="R1496" s="174"/>
    </row>
    <row r="1497" spans="18:18">
      <c r="R1497" s="174"/>
    </row>
    <row r="1498" spans="18:18">
      <c r="R1498" s="174"/>
    </row>
    <row r="1499" spans="18:18">
      <c r="R1499" s="174"/>
    </row>
    <row r="1500" spans="18:18">
      <c r="R1500" s="174"/>
    </row>
    <row r="1501" spans="18:18">
      <c r="R1501" s="174"/>
    </row>
    <row r="1502" spans="18:18">
      <c r="R1502" s="174"/>
    </row>
    <row r="1503" spans="18:18">
      <c r="R1503" s="174"/>
    </row>
    <row r="1504" spans="18:18">
      <c r="R1504" s="174"/>
    </row>
    <row r="1505" spans="18:18">
      <c r="R1505" s="174"/>
    </row>
    <row r="1506" spans="18:18">
      <c r="R1506" s="174"/>
    </row>
    <row r="1507" spans="18:18">
      <c r="R1507" s="174"/>
    </row>
    <row r="1508" spans="18:18">
      <c r="R1508" s="174"/>
    </row>
    <row r="1509" spans="18:18">
      <c r="R1509" s="174"/>
    </row>
    <row r="1510" spans="18:18">
      <c r="R1510" s="174"/>
    </row>
    <row r="1511" spans="18:18">
      <c r="R1511" s="174"/>
    </row>
    <row r="1512" spans="18:18">
      <c r="R1512" s="174"/>
    </row>
    <row r="1513" spans="18:18">
      <c r="R1513" s="174"/>
    </row>
    <row r="1514" spans="18:18">
      <c r="R1514" s="174"/>
    </row>
    <row r="1515" spans="18:18">
      <c r="R1515" s="174"/>
    </row>
    <row r="1516" spans="18:18">
      <c r="R1516" s="174"/>
    </row>
    <row r="1517" spans="18:18">
      <c r="R1517" s="174"/>
    </row>
    <row r="1518" spans="18:18">
      <c r="R1518" s="174"/>
    </row>
    <row r="1519" spans="18:18">
      <c r="R1519" s="174"/>
    </row>
    <row r="1520" spans="18:18">
      <c r="R1520" s="174"/>
    </row>
    <row r="1521" spans="18:18">
      <c r="R1521" s="174"/>
    </row>
    <row r="1522" spans="18:18">
      <c r="R1522" s="174"/>
    </row>
    <row r="1523" spans="18:18">
      <c r="R1523" s="174"/>
    </row>
    <row r="1524" spans="18:18">
      <c r="R1524" s="174"/>
    </row>
    <row r="1525" spans="18:18">
      <c r="R1525" s="174"/>
    </row>
    <row r="1526" spans="18:18">
      <c r="R1526" s="174"/>
    </row>
    <row r="1527" spans="18:18">
      <c r="R1527" s="174"/>
    </row>
    <row r="1528" spans="18:18">
      <c r="R1528" s="174"/>
    </row>
    <row r="1529" spans="18:18">
      <c r="R1529" s="174"/>
    </row>
    <row r="1530" spans="18:18">
      <c r="R1530" s="174"/>
    </row>
    <row r="1531" spans="18:18">
      <c r="R1531" s="174"/>
    </row>
    <row r="1532" spans="18:18">
      <c r="R1532" s="174"/>
    </row>
    <row r="1533" spans="18:18">
      <c r="R1533" s="174"/>
    </row>
    <row r="1534" spans="18:18">
      <c r="R1534" s="174"/>
    </row>
    <row r="1535" spans="18:18">
      <c r="R1535" s="174"/>
    </row>
    <row r="1536" spans="18:18">
      <c r="R1536" s="174"/>
    </row>
    <row r="1537" spans="18:18">
      <c r="R1537" s="174"/>
    </row>
    <row r="1538" spans="18:18">
      <c r="R1538" s="174"/>
    </row>
    <row r="1539" spans="18:18">
      <c r="R1539" s="174"/>
    </row>
    <row r="1540" spans="18:18">
      <c r="R1540" s="174"/>
    </row>
    <row r="1541" spans="18:18">
      <c r="R1541" s="174"/>
    </row>
    <row r="1542" spans="18:18">
      <c r="R1542" s="174"/>
    </row>
    <row r="1543" spans="18:18">
      <c r="R1543" s="174"/>
    </row>
    <row r="1544" spans="18:18">
      <c r="R1544" s="174"/>
    </row>
    <row r="1545" spans="18:18">
      <c r="R1545" s="174"/>
    </row>
    <row r="1546" spans="18:18">
      <c r="R1546" s="174"/>
    </row>
    <row r="1547" spans="18:18">
      <c r="R1547" s="174"/>
    </row>
    <row r="1548" spans="18:18">
      <c r="R1548" s="174"/>
    </row>
    <row r="1549" spans="18:18">
      <c r="R1549" s="174"/>
    </row>
    <row r="1550" spans="18:18">
      <c r="R1550" s="174"/>
    </row>
    <row r="1551" spans="18:18">
      <c r="R1551" s="174"/>
    </row>
    <row r="1552" spans="18:18">
      <c r="R1552" s="174"/>
    </row>
    <row r="1553" spans="18:18">
      <c r="R1553" s="174"/>
    </row>
    <row r="1554" spans="18:18">
      <c r="R1554" s="174"/>
    </row>
    <row r="1555" spans="18:18">
      <c r="R1555" s="174"/>
    </row>
    <row r="1556" spans="18:18">
      <c r="R1556" s="174"/>
    </row>
    <row r="1557" spans="18:18">
      <c r="R1557" s="174"/>
    </row>
    <row r="1558" spans="18:18">
      <c r="R1558" s="174"/>
    </row>
    <row r="1559" spans="18:18">
      <c r="R1559" s="174"/>
    </row>
    <row r="1560" spans="18:18">
      <c r="R1560" s="174"/>
    </row>
    <row r="1561" spans="18:18">
      <c r="R1561" s="174"/>
    </row>
    <row r="1562" spans="18:18">
      <c r="R1562" s="174"/>
    </row>
    <row r="1563" spans="18:18">
      <c r="R1563" s="174"/>
    </row>
    <row r="1564" spans="18:18">
      <c r="R1564" s="174"/>
    </row>
    <row r="1565" spans="18:18">
      <c r="R1565" s="174"/>
    </row>
    <row r="1566" spans="18:18">
      <c r="R1566" s="174"/>
    </row>
    <row r="1567" spans="18:18">
      <c r="R1567" s="174"/>
    </row>
    <row r="1568" spans="18:18">
      <c r="R1568" s="174"/>
    </row>
    <row r="1569" spans="18:18">
      <c r="R1569" s="174"/>
    </row>
    <row r="1570" spans="18:18">
      <c r="R1570" s="174"/>
    </row>
    <row r="1571" spans="18:18">
      <c r="R1571" s="174"/>
    </row>
    <row r="1572" spans="18:18">
      <c r="R1572" s="174"/>
    </row>
    <row r="1573" spans="18:18">
      <c r="R1573" s="174"/>
    </row>
    <row r="1574" spans="18:18">
      <c r="R1574" s="174"/>
    </row>
    <row r="1575" spans="18:18">
      <c r="R1575" s="174"/>
    </row>
    <row r="1576" spans="18:18">
      <c r="R1576" s="174"/>
    </row>
    <row r="1577" spans="18:18">
      <c r="R1577" s="174"/>
    </row>
    <row r="1578" spans="18:18">
      <c r="R1578" s="174"/>
    </row>
    <row r="1579" spans="18:18">
      <c r="R1579" s="174"/>
    </row>
    <row r="1580" spans="18:18">
      <c r="R1580" s="174"/>
    </row>
    <row r="1581" spans="18:18">
      <c r="R1581" s="174"/>
    </row>
    <row r="1582" spans="18:18">
      <c r="R1582" s="174"/>
    </row>
    <row r="1583" spans="18:18">
      <c r="R1583" s="174"/>
    </row>
    <row r="1584" spans="18:18">
      <c r="R1584" s="174"/>
    </row>
    <row r="1585" spans="18:18">
      <c r="R1585" s="174"/>
    </row>
    <row r="1586" spans="18:18">
      <c r="R1586" s="174"/>
    </row>
    <row r="1587" spans="18:18">
      <c r="R1587" s="174"/>
    </row>
    <row r="1588" spans="18:18">
      <c r="R1588" s="174"/>
    </row>
    <row r="1589" spans="18:18">
      <c r="R1589" s="174"/>
    </row>
    <row r="1590" spans="18:18">
      <c r="R1590" s="174"/>
    </row>
    <row r="1591" spans="18:18">
      <c r="R1591" s="174"/>
    </row>
    <row r="1592" spans="18:18">
      <c r="R1592" s="174"/>
    </row>
    <row r="1593" spans="18:18">
      <c r="R1593" s="174"/>
    </row>
    <row r="1594" spans="18:18">
      <c r="R1594" s="174"/>
    </row>
    <row r="1595" spans="18:18">
      <c r="R1595" s="174"/>
    </row>
    <row r="1596" spans="18:18">
      <c r="R1596" s="174"/>
    </row>
    <row r="1597" spans="18:18">
      <c r="R1597" s="174"/>
    </row>
    <row r="1598" spans="18:18">
      <c r="R1598" s="174"/>
    </row>
    <row r="1599" spans="18:18">
      <c r="R1599" s="174"/>
    </row>
    <row r="1600" spans="18:18">
      <c r="R1600" s="174"/>
    </row>
    <row r="1601" spans="18:18">
      <c r="R1601" s="174"/>
    </row>
    <row r="1602" spans="18:18">
      <c r="R1602" s="174"/>
    </row>
    <row r="1603" spans="18:18">
      <c r="R1603" s="174"/>
    </row>
    <row r="1604" spans="18:18">
      <c r="R1604" s="174"/>
    </row>
    <row r="1605" spans="18:18">
      <c r="R1605" s="174"/>
    </row>
    <row r="1606" spans="18:18">
      <c r="R1606" s="174"/>
    </row>
    <row r="1607" spans="18:18">
      <c r="R1607" s="174"/>
    </row>
    <row r="1608" spans="18:18">
      <c r="R1608" s="174"/>
    </row>
    <row r="1609" spans="18:18">
      <c r="R1609" s="174"/>
    </row>
    <row r="1610" spans="18:18">
      <c r="R1610" s="174"/>
    </row>
    <row r="1611" spans="18:18">
      <c r="R1611" s="174"/>
    </row>
    <row r="1612" spans="18:18">
      <c r="R1612" s="174"/>
    </row>
    <row r="1613" spans="18:18">
      <c r="R1613" s="174"/>
    </row>
    <row r="1614" spans="18:18">
      <c r="R1614" s="174"/>
    </row>
    <row r="1615" spans="18:18">
      <c r="R1615" s="174"/>
    </row>
    <row r="1616" spans="18:18">
      <c r="R1616" s="174"/>
    </row>
    <row r="1617" spans="18:18">
      <c r="R1617" s="174"/>
    </row>
    <row r="1618" spans="18:18">
      <c r="R1618" s="174"/>
    </row>
    <row r="1619" spans="18:18">
      <c r="R1619" s="174"/>
    </row>
    <row r="1620" spans="18:18">
      <c r="R1620" s="174"/>
    </row>
    <row r="1621" spans="18:18">
      <c r="R1621" s="174"/>
    </row>
    <row r="1622" spans="18:18">
      <c r="R1622" s="174"/>
    </row>
    <row r="1623" spans="18:18">
      <c r="R1623" s="174"/>
    </row>
    <row r="1624" spans="18:18">
      <c r="R1624" s="174"/>
    </row>
    <row r="1625" spans="18:18">
      <c r="R1625" s="174"/>
    </row>
    <row r="1626" spans="18:18">
      <c r="R1626" s="174"/>
    </row>
    <row r="1627" spans="18:18">
      <c r="R1627" s="174"/>
    </row>
    <row r="1628" spans="18:18">
      <c r="R1628" s="174"/>
    </row>
    <row r="1629" spans="18:18">
      <c r="R1629" s="174"/>
    </row>
    <row r="1630" spans="18:18">
      <c r="R1630" s="174"/>
    </row>
    <row r="1631" spans="18:18">
      <c r="R1631" s="174"/>
    </row>
    <row r="1632" spans="18:18">
      <c r="R1632" s="174"/>
    </row>
    <row r="1633" spans="18:18">
      <c r="R1633" s="174"/>
    </row>
    <row r="1634" spans="18:18">
      <c r="R1634" s="174"/>
    </row>
    <row r="1635" spans="18:18">
      <c r="R1635" s="174"/>
    </row>
    <row r="1636" spans="18:18">
      <c r="R1636" s="174"/>
    </row>
    <row r="1637" spans="18:18">
      <c r="R1637" s="174"/>
    </row>
    <row r="1638" spans="18:18">
      <c r="R1638" s="174"/>
    </row>
    <row r="1639" spans="18:18">
      <c r="R1639" s="174"/>
    </row>
    <row r="1640" spans="18:18">
      <c r="R1640" s="174"/>
    </row>
    <row r="1641" spans="18:18">
      <c r="R1641" s="174"/>
    </row>
    <row r="1642" spans="18:18">
      <c r="R1642" s="174"/>
    </row>
    <row r="1643" spans="18:18">
      <c r="R1643" s="174"/>
    </row>
    <row r="1644" spans="18:18">
      <c r="R1644" s="174"/>
    </row>
    <row r="1645" spans="18:18">
      <c r="R1645" s="174"/>
    </row>
    <row r="1646" spans="18:18">
      <c r="R1646" s="174"/>
    </row>
    <row r="1647" spans="18:18">
      <c r="R1647" s="174"/>
    </row>
    <row r="1648" spans="18:18">
      <c r="R1648" s="174"/>
    </row>
    <row r="1649" spans="18:18">
      <c r="R1649" s="174"/>
    </row>
    <row r="1650" spans="18:18">
      <c r="R1650" s="174"/>
    </row>
    <row r="1651" spans="18:18">
      <c r="R1651" s="174"/>
    </row>
    <row r="1652" spans="18:18">
      <c r="R1652" s="174"/>
    </row>
    <row r="1653" spans="18:18">
      <c r="R1653" s="174"/>
    </row>
    <row r="1654" spans="18:18">
      <c r="R1654" s="174"/>
    </row>
    <row r="1655" spans="18:18">
      <c r="R1655" s="174"/>
    </row>
    <row r="1656" spans="18:18">
      <c r="R1656" s="174"/>
    </row>
    <row r="1657" spans="18:18">
      <c r="R1657" s="174"/>
    </row>
    <row r="1658" spans="18:18">
      <c r="R1658" s="174"/>
    </row>
    <row r="1659" spans="18:18">
      <c r="R1659" s="174"/>
    </row>
    <row r="1660" spans="18:18">
      <c r="R1660" s="174"/>
    </row>
    <row r="1661" spans="18:18">
      <c r="R1661" s="174"/>
    </row>
    <row r="1662" spans="18:18">
      <c r="R1662" s="174"/>
    </row>
    <row r="1663" spans="18:18">
      <c r="R1663" s="174"/>
    </row>
    <row r="1664" spans="18:18">
      <c r="R1664" s="174"/>
    </row>
    <row r="1665" spans="18:18">
      <c r="R1665" s="174"/>
    </row>
    <row r="1666" spans="18:18">
      <c r="R1666" s="174"/>
    </row>
    <row r="1667" spans="18:18">
      <c r="R1667" s="174"/>
    </row>
    <row r="1668" spans="18:18">
      <c r="R1668" s="174"/>
    </row>
    <row r="1669" spans="18:18">
      <c r="R1669" s="174"/>
    </row>
    <row r="1670" spans="18:18">
      <c r="R1670" s="174"/>
    </row>
    <row r="1671" spans="18:18">
      <c r="R1671" s="174"/>
    </row>
    <row r="1672" spans="18:18">
      <c r="R1672" s="174"/>
    </row>
    <row r="1673" spans="18:18">
      <c r="R1673" s="174"/>
    </row>
    <row r="1674" spans="18:18">
      <c r="R1674" s="174"/>
    </row>
    <row r="1675" spans="18:18">
      <c r="R1675" s="174"/>
    </row>
    <row r="1676" spans="18:18">
      <c r="R1676" s="174"/>
    </row>
    <row r="1677" spans="18:18">
      <c r="R1677" s="174"/>
    </row>
    <row r="1678" spans="18:18">
      <c r="R1678" s="174"/>
    </row>
    <row r="1679" spans="18:18">
      <c r="R1679" s="174"/>
    </row>
    <row r="1680" spans="18:18">
      <c r="R1680" s="174"/>
    </row>
    <row r="1681" spans="18:18">
      <c r="R1681" s="174"/>
    </row>
    <row r="1682" spans="18:18">
      <c r="R1682" s="174"/>
    </row>
    <row r="1683" spans="18:18">
      <c r="R1683" s="174"/>
    </row>
    <row r="1684" spans="18:18">
      <c r="R1684" s="174"/>
    </row>
    <row r="1685" spans="18:18">
      <c r="R1685" s="174"/>
    </row>
    <row r="1686" spans="18:18">
      <c r="R1686" s="174"/>
    </row>
    <row r="1687" spans="18:18">
      <c r="R1687" s="174"/>
    </row>
    <row r="1688" spans="18:18">
      <c r="R1688" s="174"/>
    </row>
    <row r="1689" spans="18:18">
      <c r="R1689" s="174"/>
    </row>
    <row r="1690" spans="18:18">
      <c r="R1690" s="174"/>
    </row>
    <row r="1691" spans="18:18">
      <c r="R1691" s="174"/>
    </row>
    <row r="1692" spans="18:18">
      <c r="R1692" s="174"/>
    </row>
    <row r="1693" spans="18:18">
      <c r="R1693" s="174"/>
    </row>
    <row r="1694" spans="18:18">
      <c r="R1694" s="174"/>
    </row>
    <row r="1695" spans="18:18">
      <c r="R1695" s="174"/>
    </row>
    <row r="1696" spans="18:18">
      <c r="R1696" s="174"/>
    </row>
    <row r="1697" spans="18:18">
      <c r="R1697" s="174"/>
    </row>
    <row r="1698" spans="18:18">
      <c r="R1698" s="174"/>
    </row>
    <row r="1699" spans="18:18">
      <c r="R1699" s="174"/>
    </row>
    <row r="1700" spans="18:18">
      <c r="R1700" s="174"/>
    </row>
    <row r="1701" spans="18:18">
      <c r="R1701" s="174"/>
    </row>
    <row r="1702" spans="18:18">
      <c r="R1702" s="174"/>
    </row>
    <row r="1703" spans="18:18">
      <c r="R1703" s="174"/>
    </row>
    <row r="1704" spans="18:18">
      <c r="R1704" s="174"/>
    </row>
    <row r="1705" spans="18:18">
      <c r="R1705" s="174"/>
    </row>
    <row r="1706" spans="18:18">
      <c r="R1706" s="174"/>
    </row>
    <row r="1707" spans="18:18">
      <c r="R1707" s="174"/>
    </row>
    <row r="1708" spans="18:18">
      <c r="R1708" s="174"/>
    </row>
    <row r="1709" spans="18:18">
      <c r="R1709" s="174"/>
    </row>
    <row r="1710" spans="18:18">
      <c r="R1710" s="174"/>
    </row>
    <row r="1711" spans="18:18">
      <c r="R1711" s="174"/>
    </row>
    <row r="1712" spans="18:18">
      <c r="R1712" s="174"/>
    </row>
    <row r="1713" spans="18:18">
      <c r="R1713" s="174"/>
    </row>
    <row r="1714" spans="18:18">
      <c r="R1714" s="174"/>
    </row>
    <row r="1715" spans="18:18">
      <c r="R1715" s="174"/>
    </row>
    <row r="1716" spans="18:18">
      <c r="R1716" s="174"/>
    </row>
    <row r="1717" spans="18:18">
      <c r="R1717" s="174"/>
    </row>
    <row r="1718" spans="18:18">
      <c r="R1718" s="174"/>
    </row>
    <row r="1719" spans="18:18">
      <c r="R1719" s="174"/>
    </row>
    <row r="1720" spans="18:18">
      <c r="R1720" s="174"/>
    </row>
    <row r="1721" spans="18:18">
      <c r="R1721" s="174"/>
    </row>
    <row r="1722" spans="18:18">
      <c r="R1722" s="174"/>
    </row>
    <row r="1723" spans="18:18">
      <c r="R1723" s="174"/>
    </row>
    <row r="1724" spans="18:18">
      <c r="R1724" s="174"/>
    </row>
    <row r="1725" spans="18:18">
      <c r="R1725" s="174"/>
    </row>
    <row r="1726" spans="18:18">
      <c r="R1726" s="174"/>
    </row>
    <row r="1727" spans="18:18">
      <c r="R1727" s="174"/>
    </row>
    <row r="1728" spans="18:18">
      <c r="R1728" s="174"/>
    </row>
    <row r="1729" spans="18:18">
      <c r="R1729" s="174"/>
    </row>
    <row r="1730" spans="18:18">
      <c r="R1730" s="174"/>
    </row>
    <row r="1731" spans="18:18">
      <c r="R1731" s="174"/>
    </row>
    <row r="1732" spans="18:18">
      <c r="R1732" s="174"/>
    </row>
    <row r="1733" spans="18:18">
      <c r="R1733" s="174"/>
    </row>
    <row r="1734" spans="18:18">
      <c r="R1734" s="174"/>
    </row>
    <row r="1735" spans="18:18">
      <c r="R1735" s="174"/>
    </row>
    <row r="1736" spans="18:18">
      <c r="R1736" s="174"/>
    </row>
    <row r="1737" spans="18:18">
      <c r="R1737" s="174"/>
    </row>
    <row r="1738" spans="18:18">
      <c r="R1738" s="174"/>
    </row>
    <row r="1739" spans="18:18">
      <c r="R1739" s="174"/>
    </row>
    <row r="1740" spans="18:18">
      <c r="R1740" s="174"/>
    </row>
    <row r="1741" spans="18:18">
      <c r="R1741" s="174"/>
    </row>
    <row r="1742" spans="18:18">
      <c r="R1742" s="174"/>
    </row>
    <row r="1743" spans="18:18">
      <c r="R1743" s="174"/>
    </row>
    <row r="1744" spans="18:18">
      <c r="R1744" s="174"/>
    </row>
    <row r="1745" spans="18:18">
      <c r="R1745" s="174"/>
    </row>
    <row r="1746" spans="18:18">
      <c r="R1746" s="174"/>
    </row>
    <row r="1747" spans="18:18">
      <c r="R1747" s="174"/>
    </row>
    <row r="1748" spans="18:18">
      <c r="R1748" s="174"/>
    </row>
    <row r="1749" spans="18:18">
      <c r="R1749" s="174"/>
    </row>
    <row r="1750" spans="18:18">
      <c r="R1750" s="174"/>
    </row>
    <row r="1751" spans="18:18">
      <c r="R1751" s="174"/>
    </row>
    <row r="1752" spans="18:18">
      <c r="R1752" s="174"/>
    </row>
    <row r="1753" spans="18:18">
      <c r="R1753" s="174"/>
    </row>
    <row r="1754" spans="18:18">
      <c r="R1754" s="174"/>
    </row>
    <row r="1755" spans="18:18">
      <c r="R1755" s="174"/>
    </row>
    <row r="1756" spans="18:18">
      <c r="R1756" s="174"/>
    </row>
    <row r="1757" spans="18:18">
      <c r="R1757" s="174"/>
    </row>
    <row r="1758" spans="18:18">
      <c r="R1758" s="174"/>
    </row>
    <row r="1759" spans="18:18">
      <c r="R1759" s="174"/>
    </row>
    <row r="1760" spans="18:18">
      <c r="R1760" s="174"/>
    </row>
    <row r="1761" spans="18:18">
      <c r="R1761" s="174"/>
    </row>
    <row r="1762" spans="18:18">
      <c r="R1762" s="174"/>
    </row>
    <row r="1763" spans="18:18">
      <c r="R1763" s="174"/>
    </row>
    <row r="1764" spans="18:18">
      <c r="R1764" s="174"/>
    </row>
    <row r="1765" spans="18:18">
      <c r="R1765" s="174"/>
    </row>
    <row r="1766" spans="18:18">
      <c r="R1766" s="174"/>
    </row>
    <row r="1767" spans="18:18">
      <c r="R1767" s="174"/>
    </row>
    <row r="1768" spans="18:18">
      <c r="R1768" s="174"/>
    </row>
    <row r="1769" spans="18:18">
      <c r="R1769" s="174"/>
    </row>
    <row r="1770" spans="18:18">
      <c r="R1770" s="174"/>
    </row>
    <row r="1771" spans="18:18">
      <c r="R1771" s="174"/>
    </row>
    <row r="1772" spans="18:18">
      <c r="R1772" s="174"/>
    </row>
    <row r="1773" spans="18:18">
      <c r="R1773" s="174"/>
    </row>
    <row r="1774" spans="18:18">
      <c r="R1774" s="174"/>
    </row>
    <row r="1775" spans="18:18">
      <c r="R1775" s="174"/>
    </row>
    <row r="1776" spans="18:18">
      <c r="R1776" s="174"/>
    </row>
    <row r="1777" spans="18:18">
      <c r="R1777" s="174"/>
    </row>
    <row r="1778" spans="18:18">
      <c r="R1778" s="174"/>
    </row>
    <row r="1779" spans="18:18">
      <c r="R1779" s="174"/>
    </row>
    <row r="1780" spans="18:18">
      <c r="R1780" s="174"/>
    </row>
    <row r="1781" spans="18:18">
      <c r="R1781" s="174"/>
    </row>
    <row r="1782" spans="18:18">
      <c r="R1782" s="174"/>
    </row>
    <row r="1783" spans="18:18">
      <c r="R1783" s="174"/>
    </row>
    <row r="1784" spans="18:18">
      <c r="R1784" s="174"/>
    </row>
    <row r="1785" spans="18:18">
      <c r="R1785" s="174"/>
    </row>
    <row r="1786" spans="18:18">
      <c r="R1786" s="174"/>
    </row>
    <row r="1787" spans="18:18">
      <c r="R1787" s="174"/>
    </row>
    <row r="1788" spans="18:18">
      <c r="R1788" s="174"/>
    </row>
    <row r="1789" spans="18:18">
      <c r="R1789" s="174"/>
    </row>
    <row r="1790" spans="18:18">
      <c r="R1790" s="174"/>
    </row>
    <row r="1791" spans="18:18">
      <c r="R1791" s="174"/>
    </row>
    <row r="1792" spans="18:18">
      <c r="R1792" s="174"/>
    </row>
    <row r="1793" spans="18:18">
      <c r="R1793" s="174"/>
    </row>
    <row r="1794" spans="18:18">
      <c r="R1794" s="174"/>
    </row>
    <row r="1795" spans="18:18">
      <c r="R1795" s="174"/>
    </row>
    <row r="1796" spans="18:18">
      <c r="R1796" s="174"/>
    </row>
    <row r="1797" spans="18:18">
      <c r="R1797" s="174"/>
    </row>
    <row r="1798" spans="18:18">
      <c r="R1798" s="174"/>
    </row>
    <row r="1799" spans="18:18">
      <c r="R1799" s="174"/>
    </row>
    <row r="1800" spans="18:18">
      <c r="R1800" s="174"/>
    </row>
    <row r="1801" spans="18:18">
      <c r="R1801" s="174"/>
    </row>
    <row r="1802" spans="18:18">
      <c r="R1802" s="174"/>
    </row>
    <row r="1803" spans="18:18">
      <c r="R1803" s="174"/>
    </row>
    <row r="1804" spans="18:18">
      <c r="R1804" s="174"/>
    </row>
    <row r="1805" spans="18:18">
      <c r="R1805" s="174"/>
    </row>
    <row r="1806" spans="18:18">
      <c r="R1806" s="174"/>
    </row>
    <row r="1807" spans="18:18">
      <c r="R1807" s="174"/>
    </row>
    <row r="1808" spans="18:18">
      <c r="R1808" s="174"/>
    </row>
    <row r="1809" spans="18:18">
      <c r="R1809" s="174"/>
    </row>
    <row r="1810" spans="18:18">
      <c r="R1810" s="174"/>
    </row>
    <row r="1811" spans="18:18">
      <c r="R1811" s="174"/>
    </row>
    <row r="1812" spans="18:18">
      <c r="R1812" s="174"/>
    </row>
    <row r="1813" spans="18:18">
      <c r="R1813" s="174"/>
    </row>
    <row r="1814" spans="18:18">
      <c r="R1814" s="174"/>
    </row>
    <row r="1815" spans="18:18">
      <c r="R1815" s="174"/>
    </row>
    <row r="1816" spans="18:18">
      <c r="R1816" s="174"/>
    </row>
    <row r="1817" spans="18:18">
      <c r="R1817" s="174"/>
    </row>
    <row r="1818" spans="18:18">
      <c r="R1818" s="174"/>
    </row>
    <row r="1819" spans="18:18">
      <c r="R1819" s="174"/>
    </row>
    <row r="1820" spans="18:18">
      <c r="R1820" s="174"/>
    </row>
    <row r="1821" spans="18:18">
      <c r="R1821" s="174"/>
    </row>
    <row r="1822" spans="18:18">
      <c r="R1822" s="174"/>
    </row>
    <row r="1823" spans="18:18">
      <c r="R1823" s="174"/>
    </row>
    <row r="1824" spans="18:18">
      <c r="R1824" s="174"/>
    </row>
    <row r="1825" spans="18:18">
      <c r="R1825" s="174"/>
    </row>
    <row r="1826" spans="18:18">
      <c r="R1826" s="174"/>
    </row>
    <row r="1827" spans="18:18">
      <c r="R1827" s="174"/>
    </row>
    <row r="1828" spans="18:18">
      <c r="R1828" s="174"/>
    </row>
    <row r="1829" spans="18:18">
      <c r="R1829" s="174"/>
    </row>
    <row r="1830" spans="18:18">
      <c r="R1830" s="174"/>
    </row>
    <row r="1831" spans="18:18">
      <c r="R1831" s="174"/>
    </row>
    <row r="1832" spans="18:18">
      <c r="R1832" s="174"/>
    </row>
    <row r="1833" spans="18:18">
      <c r="R1833" s="174"/>
    </row>
    <row r="1834" spans="18:18">
      <c r="R1834" s="174"/>
    </row>
    <row r="1835" spans="18:18">
      <c r="R1835" s="174"/>
    </row>
    <row r="1836" spans="18:18">
      <c r="R1836" s="174"/>
    </row>
    <row r="1837" spans="18:18">
      <c r="R1837" s="174"/>
    </row>
    <row r="1838" spans="18:18">
      <c r="R1838" s="174"/>
    </row>
    <row r="1839" spans="18:18">
      <c r="R1839" s="174"/>
    </row>
    <row r="1840" spans="18:18">
      <c r="R1840" s="174"/>
    </row>
    <row r="1841" spans="18:18">
      <c r="R1841" s="174"/>
    </row>
    <row r="1842" spans="18:18">
      <c r="R1842" s="174"/>
    </row>
    <row r="1843" spans="18:18">
      <c r="R1843" s="174"/>
    </row>
    <row r="1844" spans="18:18">
      <c r="R1844" s="174"/>
    </row>
    <row r="1845" spans="18:18">
      <c r="R1845" s="174"/>
    </row>
    <row r="1846" spans="18:18">
      <c r="R1846" s="174"/>
    </row>
    <row r="1847" spans="18:18">
      <c r="R1847" s="174"/>
    </row>
    <row r="1848" spans="18:18">
      <c r="R1848" s="174"/>
    </row>
    <row r="1849" spans="18:18">
      <c r="R1849" s="174"/>
    </row>
    <row r="1850" spans="18:18">
      <c r="R1850" s="174"/>
    </row>
    <row r="1851" spans="18:18">
      <c r="R1851" s="174"/>
    </row>
    <row r="1852" spans="18:18">
      <c r="R1852" s="174"/>
    </row>
    <row r="1853" spans="18:18">
      <c r="R1853" s="174"/>
    </row>
    <row r="1854" spans="18:18">
      <c r="R1854" s="174"/>
    </row>
    <row r="1855" spans="18:18">
      <c r="R1855" s="174"/>
    </row>
    <row r="1856" spans="18:18">
      <c r="R1856" s="174"/>
    </row>
    <row r="1857" spans="18:18">
      <c r="R1857" s="174"/>
    </row>
    <row r="1858" spans="18:18">
      <c r="R1858" s="174"/>
    </row>
    <row r="1859" spans="18:18">
      <c r="R1859" s="174"/>
    </row>
    <row r="1860" spans="18:18">
      <c r="R1860" s="174"/>
    </row>
    <row r="1861" spans="18:18">
      <c r="R1861" s="174"/>
    </row>
    <row r="1862" spans="18:18">
      <c r="R1862" s="174"/>
    </row>
    <row r="1863" spans="18:18">
      <c r="R1863" s="174"/>
    </row>
    <row r="1864" spans="18:18">
      <c r="R1864" s="174"/>
    </row>
    <row r="1865" spans="18:18">
      <c r="R1865" s="174"/>
    </row>
    <row r="1866" spans="18:18">
      <c r="R1866" s="174"/>
    </row>
    <row r="1867" spans="18:18">
      <c r="R1867" s="174"/>
    </row>
    <row r="1868" spans="18:18">
      <c r="R1868" s="174"/>
    </row>
    <row r="1869" spans="18:18">
      <c r="R1869" s="174"/>
    </row>
    <row r="1870" spans="18:18">
      <c r="R1870" s="174"/>
    </row>
    <row r="1871" spans="18:18">
      <c r="R1871" s="174"/>
    </row>
    <row r="1872" spans="18:18">
      <c r="R1872" s="174"/>
    </row>
    <row r="1873" spans="18:18">
      <c r="R1873" s="174"/>
    </row>
    <row r="1874" spans="18:18">
      <c r="R1874" s="174"/>
    </row>
    <row r="1875" spans="18:18">
      <c r="R1875" s="174"/>
    </row>
    <row r="1876" spans="18:18">
      <c r="R1876" s="174"/>
    </row>
    <row r="1877" spans="18:18">
      <c r="R1877" s="174"/>
    </row>
    <row r="1878" spans="18:18">
      <c r="R1878" s="174"/>
    </row>
    <row r="1879" spans="18:18">
      <c r="R1879" s="174"/>
    </row>
    <row r="1880" spans="18:18">
      <c r="R1880" s="174"/>
    </row>
    <row r="1881" spans="18:18">
      <c r="R1881" s="174"/>
    </row>
    <row r="1882" spans="18:18">
      <c r="R1882" s="174"/>
    </row>
    <row r="1883" spans="18:18">
      <c r="R1883" s="174"/>
    </row>
    <row r="1884" spans="18:18">
      <c r="R1884" s="174"/>
    </row>
    <row r="1885" spans="18:18">
      <c r="R1885" s="174"/>
    </row>
    <row r="1886" spans="18:18">
      <c r="R1886" s="174"/>
    </row>
    <row r="1887" spans="18:18">
      <c r="R1887" s="174"/>
    </row>
    <row r="1888" spans="18:18">
      <c r="R1888" s="174"/>
    </row>
    <row r="1889" spans="18:18">
      <c r="R1889" s="174"/>
    </row>
    <row r="1890" spans="18:18">
      <c r="R1890" s="174"/>
    </row>
    <row r="1891" spans="18:18">
      <c r="R1891" s="174"/>
    </row>
    <row r="1892" spans="18:18">
      <c r="R1892" s="174"/>
    </row>
    <row r="1893" spans="18:18">
      <c r="R1893" s="174"/>
    </row>
    <row r="1894" spans="18:18">
      <c r="R1894" s="174"/>
    </row>
    <row r="1895" spans="18:18">
      <c r="R1895" s="174"/>
    </row>
    <row r="1896" spans="18:18">
      <c r="R1896" s="174"/>
    </row>
    <row r="1897" spans="18:18">
      <c r="R1897" s="174"/>
    </row>
    <row r="1898" spans="18:18">
      <c r="R1898" s="174"/>
    </row>
    <row r="1899" spans="18:18">
      <c r="R1899" s="174"/>
    </row>
    <row r="1900" spans="18:18">
      <c r="R1900" s="174"/>
    </row>
    <row r="1901" spans="18:18">
      <c r="R1901" s="174"/>
    </row>
    <row r="1902" spans="18:18">
      <c r="R1902" s="174"/>
    </row>
    <row r="1903" spans="18:18">
      <c r="R1903" s="174"/>
    </row>
    <row r="1904" spans="18:18">
      <c r="R1904" s="174"/>
    </row>
    <row r="1905" spans="18:18">
      <c r="R1905" s="174"/>
    </row>
    <row r="1906" spans="18:18">
      <c r="R1906" s="174"/>
    </row>
    <row r="1907" spans="18:18">
      <c r="R1907" s="174"/>
    </row>
    <row r="1908" spans="18:18">
      <c r="R1908" s="174"/>
    </row>
    <row r="1909" spans="18:18">
      <c r="R1909" s="174"/>
    </row>
    <row r="1910" spans="18:18">
      <c r="R1910" s="174"/>
    </row>
    <row r="1911" spans="18:18">
      <c r="R1911" s="174"/>
    </row>
    <row r="1912" spans="18:18">
      <c r="R1912" s="174"/>
    </row>
    <row r="1913" spans="18:18">
      <c r="R1913" s="174"/>
    </row>
    <row r="1914" spans="18:18">
      <c r="R1914" s="174"/>
    </row>
    <row r="1915" spans="18:18">
      <c r="R1915" s="174"/>
    </row>
    <row r="1916" spans="18:18">
      <c r="R1916" s="174"/>
    </row>
    <row r="1917" spans="18:18">
      <c r="R1917" s="174"/>
    </row>
    <row r="1918" spans="18:18">
      <c r="R1918" s="174"/>
    </row>
    <row r="1919" spans="18:18">
      <c r="R1919" s="174"/>
    </row>
    <row r="1920" spans="18:18">
      <c r="R1920" s="174"/>
    </row>
    <row r="1921" spans="18:18">
      <c r="R1921" s="174"/>
    </row>
    <row r="1922" spans="18:18">
      <c r="R1922" s="174"/>
    </row>
    <row r="1923" spans="18:18">
      <c r="R1923" s="174"/>
    </row>
    <row r="1924" spans="18:18">
      <c r="R1924" s="174"/>
    </row>
    <row r="1925" spans="18:18">
      <c r="R1925" s="174"/>
    </row>
    <row r="1926" spans="18:18">
      <c r="R1926" s="174"/>
    </row>
    <row r="1927" spans="18:18">
      <c r="R1927" s="174"/>
    </row>
    <row r="1928" spans="18:18">
      <c r="R1928" s="174"/>
    </row>
    <row r="1929" spans="18:18">
      <c r="R1929" s="174"/>
    </row>
    <row r="1930" spans="18:18">
      <c r="R1930" s="174"/>
    </row>
    <row r="1931" spans="18:18">
      <c r="R1931" s="174"/>
    </row>
    <row r="1932" spans="18:18">
      <c r="R1932" s="174"/>
    </row>
    <row r="1933" spans="18:18">
      <c r="R1933" s="174"/>
    </row>
    <row r="1934" spans="18:18">
      <c r="R1934" s="174"/>
    </row>
    <row r="1935" spans="18:18">
      <c r="R1935" s="174"/>
    </row>
    <row r="1936" spans="18:18">
      <c r="R1936" s="174"/>
    </row>
    <row r="1937" spans="18:18">
      <c r="R1937" s="174"/>
    </row>
    <row r="1938" spans="18:18">
      <c r="R1938" s="174"/>
    </row>
    <row r="1939" spans="18:18">
      <c r="R1939" s="174"/>
    </row>
    <row r="1940" spans="18:18">
      <c r="R1940" s="174"/>
    </row>
    <row r="1941" spans="18:18">
      <c r="R1941" s="174"/>
    </row>
    <row r="1942" spans="18:18">
      <c r="R1942" s="174"/>
    </row>
    <row r="1943" spans="18:18">
      <c r="R1943" s="174"/>
    </row>
    <row r="1944" spans="18:18">
      <c r="R1944" s="174"/>
    </row>
    <row r="1945" spans="18:18">
      <c r="R1945" s="174"/>
    </row>
    <row r="1946" spans="18:18">
      <c r="R1946" s="174"/>
    </row>
    <row r="1947" spans="18:18">
      <c r="R1947" s="174"/>
    </row>
    <row r="1948" spans="18:18">
      <c r="R1948" s="174"/>
    </row>
    <row r="1949" spans="18:18">
      <c r="R1949" s="174"/>
    </row>
    <row r="1950" spans="18:18">
      <c r="R1950" s="174"/>
    </row>
    <row r="1951" spans="18:18">
      <c r="R1951" s="174"/>
    </row>
    <row r="1952" spans="18:18">
      <c r="R1952" s="174"/>
    </row>
    <row r="1953" spans="18:18">
      <c r="R1953" s="174"/>
    </row>
    <row r="1954" spans="18:18">
      <c r="R1954" s="174"/>
    </row>
    <row r="1955" spans="18:18">
      <c r="R1955" s="174"/>
    </row>
    <row r="1956" spans="18:18">
      <c r="R1956" s="174"/>
    </row>
    <row r="1957" spans="18:18">
      <c r="R1957" s="174"/>
    </row>
    <row r="1958" spans="18:18">
      <c r="R1958" s="174"/>
    </row>
    <row r="1959" spans="18:18">
      <c r="R1959" s="174"/>
    </row>
    <row r="1960" spans="18:18">
      <c r="R1960" s="174"/>
    </row>
    <row r="1961" spans="18:18">
      <c r="R1961" s="174"/>
    </row>
    <row r="1962" spans="18:18">
      <c r="R1962" s="174"/>
    </row>
    <row r="1963" spans="18:18">
      <c r="R1963" s="174"/>
    </row>
    <row r="1964" spans="18:18">
      <c r="R1964" s="174"/>
    </row>
    <row r="1965" spans="18:18">
      <c r="R1965" s="174"/>
    </row>
    <row r="1966" spans="18:18">
      <c r="R1966" s="174"/>
    </row>
    <row r="1967" spans="18:18">
      <c r="R1967" s="174"/>
    </row>
    <row r="1968" spans="18:18">
      <c r="R1968" s="174"/>
    </row>
    <row r="1969" spans="18:18">
      <c r="R1969" s="174"/>
    </row>
    <row r="1970" spans="18:18">
      <c r="R1970" s="174"/>
    </row>
    <row r="1971" spans="18:18">
      <c r="R1971" s="174"/>
    </row>
    <row r="1972" spans="18:18">
      <c r="R1972" s="174"/>
    </row>
    <row r="1973" spans="18:18">
      <c r="R1973" s="174"/>
    </row>
    <row r="1974" spans="18:18">
      <c r="R1974" s="174"/>
    </row>
    <row r="1975" spans="18:18">
      <c r="R1975" s="174"/>
    </row>
    <row r="1976" spans="18:18">
      <c r="R1976" s="174"/>
    </row>
    <row r="1977" spans="18:18">
      <c r="R1977" s="174"/>
    </row>
    <row r="1978" spans="18:18">
      <c r="R1978" s="174"/>
    </row>
    <row r="1979" spans="18:18">
      <c r="R1979" s="174"/>
    </row>
    <row r="1980" spans="18:18">
      <c r="R1980" s="174"/>
    </row>
    <row r="1981" spans="18:18">
      <c r="R1981" s="174"/>
    </row>
    <row r="1982" spans="18:18">
      <c r="R1982" s="174"/>
    </row>
    <row r="1983" spans="18:18">
      <c r="R1983" s="174"/>
    </row>
    <row r="1984" spans="18:18">
      <c r="R1984" s="174"/>
    </row>
    <row r="1985" spans="18:18">
      <c r="R1985" s="174"/>
    </row>
    <row r="1986" spans="18:18">
      <c r="R1986" s="174"/>
    </row>
    <row r="1987" spans="18:18">
      <c r="R1987" s="174"/>
    </row>
    <row r="1988" spans="18:18">
      <c r="R1988" s="174"/>
    </row>
    <row r="1989" spans="18:18">
      <c r="R1989" s="174"/>
    </row>
    <row r="1990" spans="18:18">
      <c r="R1990" s="174"/>
    </row>
    <row r="1991" spans="18:18">
      <c r="R1991" s="174"/>
    </row>
    <row r="1992" spans="18:18">
      <c r="R1992" s="174"/>
    </row>
    <row r="1993" spans="18:18">
      <c r="R1993" s="174"/>
    </row>
    <row r="1994" spans="18:18">
      <c r="R1994" s="174"/>
    </row>
    <row r="1995" spans="18:18">
      <c r="R1995" s="174"/>
    </row>
    <row r="1996" spans="18:18">
      <c r="R1996" s="174"/>
    </row>
    <row r="1997" spans="18:18">
      <c r="R1997" s="174"/>
    </row>
    <row r="1998" spans="18:18">
      <c r="R1998" s="174"/>
    </row>
    <row r="1999" spans="18:18">
      <c r="R1999" s="174"/>
    </row>
    <row r="2000" spans="18:18">
      <c r="R2000" s="174"/>
    </row>
    <row r="2001" spans="18:18">
      <c r="R2001" s="174"/>
    </row>
    <row r="2002" spans="18:18">
      <c r="R2002" s="174"/>
    </row>
    <row r="2003" spans="18:18">
      <c r="R2003" s="174"/>
    </row>
    <row r="2004" spans="18:18">
      <c r="R2004" s="174"/>
    </row>
    <row r="2005" spans="18:18">
      <c r="R2005" s="174"/>
    </row>
    <row r="2006" spans="18:18">
      <c r="R2006" s="174"/>
    </row>
    <row r="2007" spans="18:18">
      <c r="R2007" s="174"/>
    </row>
    <row r="2008" spans="18:18">
      <c r="R2008" s="174"/>
    </row>
    <row r="2009" spans="18:18">
      <c r="R2009" s="174"/>
    </row>
    <row r="2010" spans="18:18">
      <c r="R2010" s="174"/>
    </row>
    <row r="2011" spans="18:18">
      <c r="R2011" s="174"/>
    </row>
    <row r="2012" spans="18:18">
      <c r="R2012" s="174"/>
    </row>
    <row r="2013" spans="18:18">
      <c r="R2013" s="174"/>
    </row>
    <row r="2014" spans="18:18">
      <c r="R2014" s="174"/>
    </row>
    <row r="2015" spans="18:18">
      <c r="R2015" s="174"/>
    </row>
    <row r="2016" spans="18:18">
      <c r="R2016" s="174"/>
    </row>
    <row r="2017" spans="18:18">
      <c r="R2017" s="174"/>
    </row>
    <row r="2018" spans="18:18">
      <c r="R2018" s="174"/>
    </row>
    <row r="2019" spans="18:18">
      <c r="R2019" s="174"/>
    </row>
    <row r="2020" spans="18:18">
      <c r="R2020" s="174"/>
    </row>
    <row r="2021" spans="18:18">
      <c r="R2021" s="174"/>
    </row>
    <row r="2022" spans="18:18">
      <c r="R2022" s="174"/>
    </row>
    <row r="2023" spans="18:18">
      <c r="R2023" s="174"/>
    </row>
    <row r="2024" spans="18:18">
      <c r="R2024" s="174"/>
    </row>
    <row r="2025" spans="18:18">
      <c r="R2025" s="174"/>
    </row>
    <row r="2026" spans="18:18">
      <c r="R2026" s="174"/>
    </row>
    <row r="2027" spans="18:18">
      <c r="R2027" s="174"/>
    </row>
    <row r="2028" spans="18:18">
      <c r="R2028" s="174"/>
    </row>
    <row r="2029" spans="18:18">
      <c r="R2029" s="174"/>
    </row>
    <row r="2030" spans="18:18">
      <c r="R2030" s="174"/>
    </row>
    <row r="2031" spans="18:18">
      <c r="R2031" s="174"/>
    </row>
    <row r="2032" spans="18:18">
      <c r="R2032" s="174"/>
    </row>
    <row r="2033" spans="18:18">
      <c r="R2033" s="174"/>
    </row>
    <row r="2034" spans="18:18">
      <c r="R2034" s="174"/>
    </row>
    <row r="2035" spans="18:18">
      <c r="R2035" s="174"/>
    </row>
    <row r="2036" spans="18:18">
      <c r="R2036" s="174"/>
    </row>
    <row r="2037" spans="18:18">
      <c r="R2037" s="174"/>
    </row>
    <row r="2038" spans="18:18">
      <c r="R2038" s="174"/>
    </row>
    <row r="2039" spans="18:18">
      <c r="R2039" s="174"/>
    </row>
    <row r="2040" spans="18:18">
      <c r="R2040" s="174"/>
    </row>
    <row r="2041" spans="18:18">
      <c r="R2041" s="174"/>
    </row>
    <row r="2042" spans="18:18">
      <c r="R2042" s="174"/>
    </row>
    <row r="2043" spans="18:18">
      <c r="R2043" s="174"/>
    </row>
    <row r="2044" spans="18:18">
      <c r="R2044" s="174"/>
    </row>
    <row r="2045" spans="18:18">
      <c r="R2045" s="174"/>
    </row>
    <row r="2046" spans="18:18">
      <c r="R2046" s="174"/>
    </row>
    <row r="2047" spans="18:18">
      <c r="R2047" s="174"/>
    </row>
    <row r="2048" spans="18:18">
      <c r="R2048" s="174"/>
    </row>
    <row r="2049" spans="18:18">
      <c r="R2049" s="174"/>
    </row>
    <row r="2050" spans="18:18">
      <c r="R2050" s="174"/>
    </row>
    <row r="2051" spans="18:18">
      <c r="R2051" s="174"/>
    </row>
    <row r="2052" spans="18:18">
      <c r="R2052" s="174"/>
    </row>
    <row r="2053" spans="18:18">
      <c r="R2053" s="174"/>
    </row>
    <row r="2054" spans="18:18">
      <c r="R2054" s="174"/>
    </row>
    <row r="2055" spans="18:18">
      <c r="R2055" s="174"/>
    </row>
    <row r="2056" spans="18:18">
      <c r="R2056" s="174"/>
    </row>
    <row r="2057" spans="18:18">
      <c r="R2057" s="174"/>
    </row>
    <row r="2058" spans="18:18">
      <c r="R2058" s="174"/>
    </row>
    <row r="2059" spans="18:18">
      <c r="R2059" s="174"/>
    </row>
    <row r="2060" spans="18:18">
      <c r="R2060" s="174"/>
    </row>
    <row r="2061" spans="18:18">
      <c r="R2061" s="174"/>
    </row>
    <row r="2062" spans="18:18">
      <c r="R2062" s="174"/>
    </row>
    <row r="2063" spans="18:18">
      <c r="R2063" s="174"/>
    </row>
    <row r="2064" spans="18:18">
      <c r="R2064" s="174"/>
    </row>
    <row r="2065" spans="18:18">
      <c r="R2065" s="174"/>
    </row>
    <row r="2066" spans="18:18">
      <c r="R2066" s="174"/>
    </row>
    <row r="2067" spans="18:18">
      <c r="R2067" s="174"/>
    </row>
    <row r="2068" spans="18:18">
      <c r="R2068" s="174"/>
    </row>
    <row r="2069" spans="18:18">
      <c r="R2069" s="174"/>
    </row>
    <row r="2070" spans="18:18">
      <c r="R2070" s="174"/>
    </row>
    <row r="2071" spans="18:18">
      <c r="R2071" s="174"/>
    </row>
    <row r="2072" spans="18:18">
      <c r="R2072" s="174"/>
    </row>
    <row r="2073" spans="18:18">
      <c r="R2073" s="174"/>
    </row>
    <row r="2074" spans="18:18">
      <c r="R2074" s="174"/>
    </row>
    <row r="2075" spans="18:18">
      <c r="R2075" s="174"/>
    </row>
    <row r="2076" spans="18:18">
      <c r="R2076" s="174"/>
    </row>
    <row r="2077" spans="18:18">
      <c r="R2077" s="174"/>
    </row>
    <row r="2078" spans="18:18">
      <c r="R2078" s="174"/>
    </row>
    <row r="2079" spans="18:18">
      <c r="R2079" s="174"/>
    </row>
    <row r="2080" spans="18:18">
      <c r="R2080" s="174"/>
    </row>
    <row r="2081" spans="18:18">
      <c r="R2081" s="174"/>
    </row>
    <row r="2082" spans="18:18">
      <c r="R2082" s="174"/>
    </row>
    <row r="2083" spans="18:18">
      <c r="R2083" s="174"/>
    </row>
    <row r="2084" spans="18:18">
      <c r="R2084" s="174"/>
    </row>
    <row r="2085" spans="18:18">
      <c r="R2085" s="174"/>
    </row>
    <row r="2086" spans="18:18">
      <c r="R2086" s="174"/>
    </row>
    <row r="2087" spans="18:18">
      <c r="R2087" s="174"/>
    </row>
    <row r="2088" spans="18:18">
      <c r="R2088" s="174"/>
    </row>
    <row r="2089" spans="18:18">
      <c r="R2089" s="174"/>
    </row>
    <row r="2090" spans="18:18">
      <c r="R2090" s="174"/>
    </row>
    <row r="2091" spans="18:18">
      <c r="R2091" s="174"/>
    </row>
    <row r="2092" spans="18:18">
      <c r="R2092" s="174"/>
    </row>
    <row r="2093" spans="18:18">
      <c r="R2093" s="174"/>
    </row>
    <row r="2094" spans="18:18">
      <c r="R2094" s="174"/>
    </row>
    <row r="2095" spans="18:18">
      <c r="R2095" s="174"/>
    </row>
    <row r="2096" spans="18:18">
      <c r="R2096" s="174"/>
    </row>
    <row r="2097" spans="18:18">
      <c r="R2097" s="174"/>
    </row>
    <row r="2098" spans="18:18">
      <c r="R2098" s="174"/>
    </row>
    <row r="2099" spans="18:18">
      <c r="R2099" s="174"/>
    </row>
    <row r="2100" spans="18:18">
      <c r="R2100" s="174"/>
    </row>
    <row r="2101" spans="18:18">
      <c r="R2101" s="174"/>
    </row>
    <row r="2102" spans="18:18">
      <c r="R2102" s="174"/>
    </row>
    <row r="2103" spans="18:18">
      <c r="R2103" s="174"/>
    </row>
    <row r="2104" spans="18:18">
      <c r="R2104" s="174"/>
    </row>
    <row r="2105" spans="18:18">
      <c r="R2105" s="174"/>
    </row>
    <row r="2106" spans="18:18">
      <c r="R2106" s="174"/>
    </row>
    <row r="2107" spans="18:18">
      <c r="R2107" s="174"/>
    </row>
    <row r="2108" spans="18:18">
      <c r="R2108" s="174"/>
    </row>
    <row r="2109" spans="18:18">
      <c r="R2109" s="174"/>
    </row>
    <row r="2110" spans="18:18">
      <c r="R2110" s="174"/>
    </row>
    <row r="2111" spans="18:18">
      <c r="R2111" s="174"/>
    </row>
    <row r="2112" spans="18:18">
      <c r="R2112" s="174"/>
    </row>
    <row r="2113" spans="18:18">
      <c r="R2113" s="174"/>
    </row>
    <row r="2114" spans="18:18">
      <c r="R2114" s="174"/>
    </row>
    <row r="2115" spans="18:18">
      <c r="R2115" s="174"/>
    </row>
    <row r="2116" spans="18:18">
      <c r="R2116" s="174"/>
    </row>
    <row r="2117" spans="18:18">
      <c r="R2117" s="174"/>
    </row>
    <row r="2118" spans="18:18">
      <c r="R2118" s="174"/>
    </row>
    <row r="2119" spans="18:18">
      <c r="R2119" s="174"/>
    </row>
    <row r="2120" spans="18:18">
      <c r="R2120" s="174"/>
    </row>
    <row r="2121" spans="18:18">
      <c r="R2121" s="174"/>
    </row>
    <row r="2122" spans="18:18">
      <c r="R2122" s="174"/>
    </row>
    <row r="2123" spans="18:18">
      <c r="R2123" s="174"/>
    </row>
    <row r="2124" spans="18:18">
      <c r="R2124" s="174"/>
    </row>
    <row r="2125" spans="18:18">
      <c r="R2125" s="174"/>
    </row>
    <row r="2126" spans="18:18">
      <c r="R2126" s="174"/>
    </row>
    <row r="2127" spans="18:18">
      <c r="R2127" s="174"/>
    </row>
    <row r="2128" spans="18:18">
      <c r="R2128" s="174"/>
    </row>
    <row r="2129" spans="18:18">
      <c r="R2129" s="174"/>
    </row>
    <row r="2130" spans="18:18">
      <c r="R2130" s="174"/>
    </row>
    <row r="2131" spans="18:18">
      <c r="R2131" s="174"/>
    </row>
    <row r="2132" spans="18:18">
      <c r="R2132" s="174"/>
    </row>
    <row r="2133" spans="18:18">
      <c r="R2133" s="174"/>
    </row>
    <row r="2134" spans="18:18">
      <c r="R2134" s="174"/>
    </row>
    <row r="2135" spans="18:18">
      <c r="R2135" s="174"/>
    </row>
    <row r="2136" spans="18:18">
      <c r="R2136" s="174"/>
    </row>
    <row r="2137" spans="18:18">
      <c r="R2137" s="174"/>
    </row>
    <row r="2138" spans="18:18">
      <c r="R2138" s="174"/>
    </row>
    <row r="2139" spans="18:18">
      <c r="R2139" s="174"/>
    </row>
    <row r="2140" spans="18:18">
      <c r="R2140" s="174"/>
    </row>
    <row r="2141" spans="18:18">
      <c r="R2141" s="174"/>
    </row>
    <row r="2142" spans="18:18">
      <c r="R2142" s="174"/>
    </row>
    <row r="2143" spans="18:18">
      <c r="R2143" s="174"/>
    </row>
    <row r="2144" spans="18:18">
      <c r="R2144" s="174"/>
    </row>
    <row r="2145" spans="18:18">
      <c r="R2145" s="174"/>
    </row>
    <row r="2146" spans="18:18">
      <c r="R2146" s="174"/>
    </row>
    <row r="2147" spans="18:18">
      <c r="R2147" s="174"/>
    </row>
    <row r="2148" spans="18:18">
      <c r="R2148" s="174"/>
    </row>
    <row r="2149" spans="18:18">
      <c r="R2149" s="174"/>
    </row>
    <row r="2150" spans="18:18">
      <c r="R2150" s="174"/>
    </row>
    <row r="2151" spans="18:18">
      <c r="R2151" s="174"/>
    </row>
    <row r="2152" spans="18:18">
      <c r="R2152" s="174"/>
    </row>
    <row r="2153" spans="18:18">
      <c r="R2153" s="174"/>
    </row>
    <row r="2154" spans="18:18">
      <c r="R2154" s="174"/>
    </row>
    <row r="2155" spans="18:18">
      <c r="R2155" s="174"/>
    </row>
    <row r="2156" spans="18:18">
      <c r="R2156" s="174"/>
    </row>
    <row r="2157" spans="18:18">
      <c r="R2157" s="174"/>
    </row>
    <row r="2158" spans="18:18">
      <c r="R2158" s="174"/>
    </row>
    <row r="2159" spans="18:18">
      <c r="R2159" s="174"/>
    </row>
    <row r="2160" spans="18:18">
      <c r="R2160" s="174"/>
    </row>
    <row r="2161" spans="18:18">
      <c r="R2161" s="174"/>
    </row>
    <row r="2162" spans="18:18">
      <c r="R2162" s="174"/>
    </row>
    <row r="2163" spans="18:18">
      <c r="R2163" s="174"/>
    </row>
    <row r="2164" spans="18:18">
      <c r="R2164" s="174"/>
    </row>
    <row r="2165" spans="18:18">
      <c r="R2165" s="174"/>
    </row>
    <row r="2166" spans="18:18">
      <c r="R2166" s="174"/>
    </row>
    <row r="2167" spans="18:18">
      <c r="R2167" s="174"/>
    </row>
    <row r="2168" spans="18:18">
      <c r="R2168" s="174"/>
    </row>
    <row r="2169" spans="18:18">
      <c r="R2169" s="174"/>
    </row>
    <row r="2170" spans="18:18">
      <c r="R2170" s="174"/>
    </row>
    <row r="2171" spans="18:18">
      <c r="R2171" s="174"/>
    </row>
    <row r="2172" spans="18:18">
      <c r="R2172" s="174"/>
    </row>
    <row r="2173" spans="18:18">
      <c r="R2173" s="174"/>
    </row>
    <row r="2174" spans="18:18">
      <c r="R2174" s="174"/>
    </row>
    <row r="2175" spans="18:18">
      <c r="R2175" s="174"/>
    </row>
    <row r="2176" spans="18:18">
      <c r="R2176" s="174"/>
    </row>
    <row r="2177" spans="18:18">
      <c r="R2177" s="174"/>
    </row>
    <row r="2178" spans="18:18">
      <c r="R2178" s="174"/>
    </row>
    <row r="2179" spans="18:18">
      <c r="R2179" s="174"/>
    </row>
    <row r="2180" spans="18:18">
      <c r="R2180" s="174"/>
    </row>
    <row r="2181" spans="18:18">
      <c r="R2181" s="174"/>
    </row>
    <row r="2182" spans="18:18">
      <c r="R2182" s="174"/>
    </row>
    <row r="2183" spans="18:18">
      <c r="R2183" s="174"/>
    </row>
    <row r="2184" spans="18:18">
      <c r="R2184" s="174"/>
    </row>
    <row r="2185" spans="18:18">
      <c r="R2185" s="174"/>
    </row>
    <row r="2186" spans="18:18">
      <c r="R2186" s="174"/>
    </row>
    <row r="2187" spans="18:18">
      <c r="R2187" s="174"/>
    </row>
    <row r="2188" spans="18:18">
      <c r="R2188" s="174"/>
    </row>
    <row r="2189" spans="18:18">
      <c r="R2189" s="174"/>
    </row>
    <row r="2190" spans="18:18">
      <c r="R2190" s="174"/>
    </row>
    <row r="2191" spans="18:18">
      <c r="R2191" s="174"/>
    </row>
    <row r="2192" spans="18:18">
      <c r="R2192" s="174"/>
    </row>
    <row r="2193" spans="18:18">
      <c r="R2193" s="174"/>
    </row>
    <row r="2194" spans="18:18">
      <c r="R2194" s="174"/>
    </row>
    <row r="2195" spans="18:18">
      <c r="R2195" s="174"/>
    </row>
    <row r="2196" spans="18:18">
      <c r="R2196" s="174"/>
    </row>
    <row r="2197" spans="18:18">
      <c r="R2197" s="174"/>
    </row>
    <row r="2198" spans="18:18">
      <c r="R2198" s="174"/>
    </row>
    <row r="2199" spans="18:18">
      <c r="R2199" s="174"/>
    </row>
    <row r="2200" spans="18:18">
      <c r="R2200" s="174"/>
    </row>
    <row r="2201" spans="18:18">
      <c r="R2201" s="174"/>
    </row>
    <row r="2202" spans="18:18">
      <c r="R2202" s="174"/>
    </row>
    <row r="2203" spans="18:18">
      <c r="R2203" s="174"/>
    </row>
    <row r="2204" spans="18:18">
      <c r="R2204" s="174"/>
    </row>
    <row r="2205" spans="18:18">
      <c r="R2205" s="174"/>
    </row>
    <row r="2206" spans="18:18">
      <c r="R2206" s="174"/>
    </row>
    <row r="2207" spans="18:18">
      <c r="R2207" s="174"/>
    </row>
    <row r="2208" spans="18:18">
      <c r="R2208" s="174"/>
    </row>
    <row r="2209" spans="18:18">
      <c r="R2209" s="174"/>
    </row>
    <row r="2210" spans="18:18">
      <c r="R2210" s="174"/>
    </row>
    <row r="2211" spans="18:18">
      <c r="R2211" s="174"/>
    </row>
    <row r="2212" spans="18:18">
      <c r="R2212" s="174"/>
    </row>
    <row r="2213" spans="18:18">
      <c r="R2213" s="174"/>
    </row>
    <row r="2214" spans="18:18">
      <c r="R2214" s="174"/>
    </row>
    <row r="2215" spans="18:18">
      <c r="R2215" s="174"/>
    </row>
    <row r="2216" spans="18:18">
      <c r="R2216" s="174"/>
    </row>
    <row r="2217" spans="18:18">
      <c r="R2217" s="174"/>
    </row>
    <row r="2218" spans="18:18">
      <c r="R2218" s="174"/>
    </row>
    <row r="2219" spans="18:18">
      <c r="R2219" s="174"/>
    </row>
    <row r="2220" spans="18:18">
      <c r="R2220" s="174"/>
    </row>
    <row r="2221" spans="18:18">
      <c r="R2221" s="174"/>
    </row>
    <row r="2222" spans="18:18">
      <c r="R2222" s="174"/>
    </row>
    <row r="2223" spans="18:18">
      <c r="R2223" s="174"/>
    </row>
    <row r="2224" spans="18:18">
      <c r="R2224" s="174"/>
    </row>
    <row r="2225" spans="18:18">
      <c r="R2225" s="174"/>
    </row>
    <row r="2226" spans="18:18">
      <c r="R2226" s="174"/>
    </row>
    <row r="2227" spans="18:18">
      <c r="R2227" s="174"/>
    </row>
    <row r="2228" spans="18:18">
      <c r="R2228" s="174"/>
    </row>
    <row r="2229" spans="18:18">
      <c r="R2229" s="174"/>
    </row>
    <row r="2230" spans="18:18">
      <c r="R2230" s="174"/>
    </row>
    <row r="2231" spans="18:18">
      <c r="R2231" s="174"/>
    </row>
    <row r="2232" spans="18:18">
      <c r="R2232" s="174"/>
    </row>
    <row r="2233" spans="18:18">
      <c r="R2233" s="174"/>
    </row>
    <row r="2234" spans="18:18">
      <c r="R2234" s="174"/>
    </row>
    <row r="2235" spans="18:18">
      <c r="R2235" s="174"/>
    </row>
    <row r="2236" spans="18:18">
      <c r="R2236" s="174"/>
    </row>
    <row r="2237" spans="18:18">
      <c r="R2237" s="174"/>
    </row>
    <row r="2238" spans="18:18">
      <c r="R2238" s="174"/>
    </row>
    <row r="2239" spans="18:18">
      <c r="R2239" s="174"/>
    </row>
    <row r="2240" spans="18:18">
      <c r="R2240" s="174"/>
    </row>
    <row r="2241" spans="18:18">
      <c r="R2241" s="174"/>
    </row>
    <row r="2242" spans="18:18">
      <c r="R2242" s="174"/>
    </row>
    <row r="2243" spans="18:18">
      <c r="R2243" s="174"/>
    </row>
    <row r="2244" spans="18:18">
      <c r="R2244" s="174"/>
    </row>
    <row r="2245" spans="18:18">
      <c r="R2245" s="174"/>
    </row>
    <row r="2246" spans="18:18">
      <c r="R2246" s="174"/>
    </row>
    <row r="2247" spans="18:18">
      <c r="R2247" s="174"/>
    </row>
    <row r="2248" spans="18:18">
      <c r="R2248" s="174"/>
    </row>
    <row r="2249" spans="18:18">
      <c r="R2249" s="174"/>
    </row>
    <row r="2250" spans="18:18">
      <c r="R2250" s="174"/>
    </row>
    <row r="2251" spans="18:18">
      <c r="R2251" s="174"/>
    </row>
    <row r="2252" spans="18:18">
      <c r="R2252" s="174"/>
    </row>
    <row r="2253" spans="18:18">
      <c r="R2253" s="174"/>
    </row>
    <row r="2254" spans="18:18">
      <c r="R2254" s="174"/>
    </row>
    <row r="2255" spans="18:18">
      <c r="R2255" s="174"/>
    </row>
    <row r="2256" spans="18:18">
      <c r="R2256" s="174"/>
    </row>
    <row r="2257" spans="18:18">
      <c r="R2257" s="174"/>
    </row>
    <row r="2258" spans="18:18">
      <c r="R2258" s="174"/>
    </row>
    <row r="2259" spans="18:18">
      <c r="R2259" s="174"/>
    </row>
    <row r="2260" spans="18:18">
      <c r="R2260" s="174"/>
    </row>
    <row r="2261" spans="18:18">
      <c r="R2261" s="174"/>
    </row>
    <row r="2262" spans="18:18">
      <c r="R2262" s="174"/>
    </row>
    <row r="2263" spans="18:18">
      <c r="R2263" s="174"/>
    </row>
    <row r="2264" spans="18:18">
      <c r="R2264" s="174"/>
    </row>
    <row r="2265" spans="18:18">
      <c r="R2265" s="174"/>
    </row>
    <row r="2266" spans="18:18">
      <c r="R2266" s="174"/>
    </row>
    <row r="2267" spans="18:18">
      <c r="R2267" s="174"/>
    </row>
    <row r="2268" spans="18:18">
      <c r="R2268" s="174"/>
    </row>
    <row r="2269" spans="18:18">
      <c r="R2269" s="174"/>
    </row>
    <row r="2270" spans="18:18">
      <c r="R2270" s="174"/>
    </row>
    <row r="2271" spans="18:18">
      <c r="R2271" s="174"/>
    </row>
    <row r="2272" spans="18:18">
      <c r="R2272" s="174"/>
    </row>
    <row r="2273" spans="18:18">
      <c r="R2273" s="174"/>
    </row>
    <row r="2274" spans="18:18">
      <c r="R2274" s="174"/>
    </row>
    <row r="2275" spans="18:18">
      <c r="R2275" s="174"/>
    </row>
    <row r="2276" spans="18:18">
      <c r="R2276" s="174"/>
    </row>
    <row r="2277" spans="18:18">
      <c r="R2277" s="174"/>
    </row>
    <row r="2278" spans="18:18">
      <c r="R2278" s="174"/>
    </row>
    <row r="2279" spans="18:18">
      <c r="R2279" s="174"/>
    </row>
    <row r="2280" spans="18:18">
      <c r="R2280" s="174"/>
    </row>
    <row r="2281" spans="18:18">
      <c r="R2281" s="174"/>
    </row>
    <row r="2282" spans="18:18">
      <c r="R2282" s="174"/>
    </row>
    <row r="2283" spans="18:18">
      <c r="R2283" s="174"/>
    </row>
    <row r="2284" spans="18:18">
      <c r="R2284" s="174"/>
    </row>
    <row r="2285" spans="18:18">
      <c r="R2285" s="174"/>
    </row>
    <row r="2286" spans="18:18">
      <c r="R2286" s="174"/>
    </row>
    <row r="2287" spans="18:18">
      <c r="R2287" s="174"/>
    </row>
    <row r="2288" spans="18:18">
      <c r="R2288" s="174"/>
    </row>
    <row r="2289" spans="18:18">
      <c r="R2289" s="174"/>
    </row>
    <row r="2290" spans="18:18">
      <c r="R2290" s="174"/>
    </row>
    <row r="2291" spans="18:18">
      <c r="R2291" s="174"/>
    </row>
    <row r="2292" spans="18:18">
      <c r="R2292" s="174"/>
    </row>
    <row r="2293" spans="18:18">
      <c r="R2293" s="174"/>
    </row>
    <row r="2294" spans="18:18">
      <c r="R2294" s="174"/>
    </row>
    <row r="2295" spans="18:18">
      <c r="R2295" s="174"/>
    </row>
    <row r="2296" spans="18:18">
      <c r="R2296" s="174"/>
    </row>
    <row r="2297" spans="18:18">
      <c r="R2297" s="174"/>
    </row>
    <row r="2298" spans="18:18">
      <c r="R2298" s="174"/>
    </row>
    <row r="2299" spans="18:18">
      <c r="R2299" s="174"/>
    </row>
    <row r="2300" spans="18:18">
      <c r="R2300" s="174"/>
    </row>
    <row r="2301" spans="18:18">
      <c r="R2301" s="174"/>
    </row>
    <row r="2302" spans="18:18">
      <c r="R2302" s="174"/>
    </row>
    <row r="2303" spans="18:18">
      <c r="R2303" s="174"/>
    </row>
    <row r="2304" spans="18:18">
      <c r="R2304" s="174"/>
    </row>
    <row r="2305" spans="18:18">
      <c r="R2305" s="174"/>
    </row>
    <row r="2306" spans="18:18">
      <c r="R2306" s="174"/>
    </row>
    <row r="2307" spans="18:18">
      <c r="R2307" s="174"/>
    </row>
    <row r="2308" spans="18:18">
      <c r="R2308" s="174"/>
    </row>
    <row r="2309" spans="18:18">
      <c r="R2309" s="174"/>
    </row>
    <row r="2310" spans="18:18">
      <c r="R2310" s="174"/>
    </row>
    <row r="2311" spans="18:18">
      <c r="R2311" s="174"/>
    </row>
    <row r="2312" spans="18:18">
      <c r="R2312" s="174"/>
    </row>
    <row r="2313" spans="18:18">
      <c r="R2313" s="174"/>
    </row>
    <row r="2314" spans="18:18">
      <c r="R2314" s="174"/>
    </row>
    <row r="2315" spans="18:18">
      <c r="R2315" s="174"/>
    </row>
    <row r="2316" spans="18:18">
      <c r="R2316" s="174"/>
    </row>
    <row r="2317" spans="18:18">
      <c r="R2317" s="174"/>
    </row>
    <row r="2318" spans="18:18">
      <c r="R2318" s="174"/>
    </row>
    <row r="2319" spans="18:18">
      <c r="R2319" s="174"/>
    </row>
    <row r="2320" spans="18:18">
      <c r="R2320" s="174"/>
    </row>
    <row r="2321" spans="18:18">
      <c r="R2321" s="174"/>
    </row>
    <row r="2322" spans="18:18">
      <c r="R2322" s="174"/>
    </row>
    <row r="2323" spans="18:18">
      <c r="R2323" s="174"/>
    </row>
    <row r="2324" spans="18:18">
      <c r="R2324" s="174"/>
    </row>
    <row r="2325" spans="18:18">
      <c r="R2325" s="174"/>
    </row>
    <row r="2326" spans="18:18">
      <c r="R2326" s="174"/>
    </row>
    <row r="2327" spans="18:18">
      <c r="R2327" s="174"/>
    </row>
    <row r="2328" spans="18:18">
      <c r="R2328" s="174"/>
    </row>
    <row r="2329" spans="18:18">
      <c r="R2329" s="174"/>
    </row>
    <row r="2330" spans="18:18">
      <c r="R2330" s="174"/>
    </row>
    <row r="2331" spans="18:18">
      <c r="R2331" s="174"/>
    </row>
    <row r="2332" spans="18:18">
      <c r="R2332" s="174"/>
    </row>
    <row r="2333" spans="18:18">
      <c r="R2333" s="174"/>
    </row>
    <row r="2334" spans="18:18">
      <c r="R2334" s="174"/>
    </row>
    <row r="2335" spans="18:18">
      <c r="R2335" s="174"/>
    </row>
    <row r="2336" spans="18:18">
      <c r="R2336" s="174"/>
    </row>
    <row r="2337" spans="18:18">
      <c r="R2337" s="174"/>
    </row>
    <row r="2338" spans="18:18">
      <c r="R2338" s="174"/>
    </row>
    <row r="2339" spans="18:18">
      <c r="R2339" s="174"/>
    </row>
    <row r="2340" spans="18:18">
      <c r="R2340" s="174"/>
    </row>
    <row r="2341" spans="18:18">
      <c r="R2341" s="174"/>
    </row>
    <row r="2342" spans="18:18">
      <c r="R2342" s="174"/>
    </row>
  </sheetData>
  <mergeCells count="1">
    <mergeCell ref="P3:R5"/>
  </mergeCells>
  <phoneticPr fontId="0" type="noConversion"/>
  <conditionalFormatting sqref="A7:A134 C139:C150">
    <cfRule type="expression" dxfId="536" priority="7" stopIfTrue="1">
      <formula>$T7&gt;=1</formula>
    </cfRule>
  </conditionalFormatting>
  <conditionalFormatting sqref="D130:E132 C123:E129 C134:E138 D108:E110 C101:E107 C119:C122 D119:E121 C112:E118 C39:E41 C42:C45 D42:E44 C130:C133 C53:C56 D53:E55 C46:E52 C64:C67 D64:E66 C57:E63 C75:C78 D75:E77 C68:E74 C86:C89 D86:E88 C79:E85 C97:C100 D97:E99 C90:E96 C108:C111 C13:E21">
    <cfRule type="expression" dxfId="535" priority="8" stopIfTrue="1">
      <formula>$S13&gt;=1</formula>
    </cfRule>
  </conditionalFormatting>
  <conditionalFormatting sqref="D27:E32 D34:E38 C22:C38 D22:E25">
    <cfRule type="expression" dxfId="534" priority="9" stopIfTrue="1">
      <formula>$U22&gt;=1</formula>
    </cfRule>
  </conditionalFormatting>
  <conditionalFormatting sqref="C12">
    <cfRule type="expression" dxfId="533" priority="5" stopIfTrue="1">
      <formula>$S9&gt;=1</formula>
    </cfRule>
  </conditionalFormatting>
  <conditionalFormatting sqref="C134:E134 D22:E22 D130:E132 C123:E129 C31:C34 D31:E33 C24:E30 C42:C45 D42:E44 C35:E41 C53:C56 D53:E55 C46:E52 C64:C67 D64:E66 C57:E63 C75:C78 D75:E77 C68:E74 C86:C89 D86:E88 C79:E85 C97:C100 D97:E99 C90:E96 C108:C111 D108:E110 C101:E107 C119:C122 D119:E121 C112:E118 C130:C133 C22:C23">
    <cfRule type="expression" dxfId="532" priority="4" stopIfTrue="1">
      <formula>$S22&gt;=1</formula>
    </cfRule>
  </conditionalFormatting>
  <conditionalFormatting sqref="C134:E134 D22:E22 D130:E132 C123:E129 C31:C34 D31:E33 C24:E30 C42:C45 D42:E44 C35:E41 C53:C56 D53:E55 C46:E52 C64:C67 D64:E66 C57:E63 C75:C78 D75:E77 C68:E74 C86:C89 D86:E88 C79:E85 C97:C100 D97:E99 C90:E96 C108:C111 D108:E110 C101:E107 C119:C122 D119:E121 C112:E118 C130:C133 C22:C23">
    <cfRule type="expression" dxfId="531" priority="2" stopIfTrue="1">
      <formula>$S22&gt;=1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drawing r:id="rId2"/>
  <legacyDrawing r:id="rId3"/>
</worksheet>
</file>

<file path=xl/worksheets/sheet6.xml><?xml version="1.0" encoding="utf-8"?>
<worksheet xmlns="http://schemas.openxmlformats.org/spreadsheetml/2006/main" xmlns:r="http://schemas.openxmlformats.org/officeDocument/2006/relationships">
  <sheetPr codeName="Sheet139">
    <pageSetUpPr fitToPage="1"/>
  </sheetPr>
  <dimension ref="A1:AJ79"/>
  <sheetViews>
    <sheetView showGridLines="0" showZeros="0" workbookViewId="0">
      <selection activeCell="L16" sqref="L16"/>
    </sheetView>
  </sheetViews>
  <sheetFormatPr defaultRowHeight="12.75"/>
  <cols>
    <col min="1" max="1" width="3.140625" customWidth="1"/>
    <col min="2" max="2" width="3.5703125" customWidth="1"/>
    <col min="3" max="3" width="5" customWidth="1"/>
    <col min="4" max="4" width="4.28515625" customWidth="1"/>
    <col min="5" max="5" width="12.7109375" customWidth="1"/>
    <col min="6" max="6" width="2.7109375" customWidth="1"/>
    <col min="7" max="7" width="7.7109375" customWidth="1"/>
    <col min="8" max="8" width="5.85546875" customWidth="1"/>
    <col min="9" max="9" width="2.7109375" style="88" customWidth="1"/>
    <col min="10" max="10" width="10.7109375" customWidth="1"/>
    <col min="11" max="11" width="2.42578125" style="88" customWidth="1"/>
    <col min="12" max="12" width="10.7109375" customWidth="1"/>
    <col min="13" max="13" width="1.7109375" style="89" customWidth="1"/>
    <col min="14" max="14" width="10.7109375" customWidth="1"/>
    <col min="15" max="15" width="1.7109375" style="88" customWidth="1"/>
    <col min="16" max="16" width="10.7109375" customWidth="1"/>
    <col min="17" max="17" width="3.42578125" style="89" customWidth="1"/>
    <col min="18" max="18" width="7.85546875" customWidth="1"/>
    <col min="19" max="19" width="0.7109375" hidden="1" customWidth="1"/>
    <col min="20" max="20" width="4.7109375" hidden="1" customWidth="1"/>
    <col min="21" max="21" width="7.7109375" style="975" customWidth="1"/>
    <col min="22" max="22" width="4.140625" style="962" customWidth="1"/>
    <col min="23" max="30" width="9.140625" style="962"/>
    <col min="31" max="31" width="9.85546875" style="962" customWidth="1"/>
    <col min="32" max="32" width="9.140625" style="973"/>
    <col min="33" max="33" width="14.5703125" style="962" customWidth="1"/>
    <col min="34" max="34" width="10.85546875" style="962" customWidth="1"/>
    <col min="35" max="35" width="9.140625" style="962"/>
    <col min="36" max="36" width="9.5703125" style="962" customWidth="1"/>
  </cols>
  <sheetData>
    <row r="1" spans="1:36" s="90" customFormat="1" ht="21.75" customHeight="1">
      <c r="A1" s="148">
        <f>'vnos podatkov'!$A$6</f>
        <v>0</v>
      </c>
      <c r="B1" s="50"/>
      <c r="C1" s="91"/>
      <c r="D1" s="91"/>
      <c r="E1" s="91"/>
      <c r="F1" s="91"/>
      <c r="G1" s="91"/>
      <c r="H1" s="148"/>
      <c r="I1" s="92"/>
      <c r="J1" s="151" t="s">
        <v>74</v>
      </c>
      <c r="K1" s="923"/>
      <c r="L1" s="51"/>
      <c r="M1" s="92"/>
      <c r="N1" s="92" t="s">
        <v>332</v>
      </c>
      <c r="O1" s="92"/>
      <c r="P1" s="91"/>
      <c r="Q1" s="92"/>
      <c r="U1" s="974"/>
      <c r="V1" s="954">
        <f>'vnos podatkov'!$A$6</f>
        <v>0</v>
      </c>
      <c r="W1" s="955"/>
      <c r="X1" s="955"/>
      <c r="Y1" s="955"/>
      <c r="Z1" s="955"/>
      <c r="AA1" s="955"/>
      <c r="AB1" s="955"/>
      <c r="AC1" s="955"/>
      <c r="AD1" s="955"/>
      <c r="AE1" s="955"/>
      <c r="AF1" s="968"/>
      <c r="AG1" s="955"/>
      <c r="AH1" s="955"/>
      <c r="AI1" s="955"/>
      <c r="AJ1" s="955"/>
    </row>
    <row r="2" spans="1:36">
      <c r="A2" s="941">
        <f>'vnos podatkov'!$A$8</f>
        <v>0</v>
      </c>
      <c r="B2" s="53">
        <f>'vnos podatkov'!$B$8</f>
        <v>0</v>
      </c>
      <c r="C2" s="895">
        <f>'vnos podatkov'!$C$8</f>
        <v>0</v>
      </c>
      <c r="D2" s="53"/>
      <c r="E2" s="53"/>
      <c r="F2" s="93"/>
      <c r="G2" s="67"/>
      <c r="H2" s="67"/>
      <c r="I2" s="94"/>
      <c r="J2" s="162" t="s">
        <v>215</v>
      </c>
      <c r="K2" s="923"/>
      <c r="L2" s="79"/>
      <c r="M2" s="94"/>
      <c r="N2" s="67"/>
      <c r="O2" s="94"/>
      <c r="P2" s="67"/>
      <c r="Q2" s="94"/>
      <c r="R2" s="64"/>
      <c r="S2" s="64"/>
      <c r="T2" s="64"/>
      <c r="V2" s="990">
        <f>'vnos podatkov'!$A$8</f>
        <v>0</v>
      </c>
      <c r="W2" s="991">
        <f>'vnos podatkov'!$B$8</f>
        <v>0</v>
      </c>
      <c r="X2" s="991">
        <f>'vnos podatkov'!$C$8</f>
        <v>0</v>
      </c>
      <c r="Y2" s="591">
        <f>'vnos podatkov'!$A$10</f>
        <v>0</v>
      </c>
      <c r="Z2" s="956"/>
      <c r="AA2" s="956"/>
      <c r="AB2" s="956"/>
      <c r="AC2" s="956"/>
      <c r="AD2" s="956"/>
      <c r="AE2" s="956"/>
      <c r="AF2" s="969"/>
      <c r="AG2" s="956"/>
      <c r="AH2" s="956"/>
      <c r="AI2" s="956"/>
      <c r="AJ2" s="956"/>
    </row>
    <row r="3" spans="1:36" s="16" customFormat="1" ht="11.25" customHeight="1">
      <c r="A3" s="42" t="s">
        <v>388</v>
      </c>
      <c r="B3" s="42"/>
      <c r="C3" s="42"/>
      <c r="D3" s="41" t="s">
        <v>68</v>
      </c>
      <c r="E3" s="42"/>
      <c r="F3" s="1666" t="s">
        <v>76</v>
      </c>
      <c r="G3" s="1666"/>
      <c r="H3" s="42"/>
      <c r="I3" s="993"/>
      <c r="J3" s="153" t="s">
        <v>123</v>
      </c>
      <c r="K3" s="993"/>
      <c r="L3" s="42" t="s">
        <v>83</v>
      </c>
      <c r="M3" s="993"/>
      <c r="N3" s="153" t="s">
        <v>501</v>
      </c>
      <c r="O3" s="993"/>
      <c r="P3" s="42"/>
      <c r="Q3" s="47" t="s">
        <v>102</v>
      </c>
      <c r="U3" s="976"/>
      <c r="V3" s="910" t="s">
        <v>364</v>
      </c>
      <c r="W3" s="1369"/>
      <c r="X3" s="1369"/>
      <c r="Y3" s="1370"/>
      <c r="Z3" s="377"/>
      <c r="AA3" s="377"/>
      <c r="AB3" s="377"/>
      <c r="AC3" s="377"/>
      <c r="AD3" s="377"/>
      <c r="AE3" s="957"/>
      <c r="AF3" s="970"/>
      <c r="AG3" s="959"/>
      <c r="AH3" s="959"/>
      <c r="AI3" s="959"/>
      <c r="AJ3" s="959"/>
    </row>
    <row r="4" spans="1:36" s="27" customFormat="1" ht="11.25" customHeight="1" thickBot="1">
      <c r="A4" s="1375">
        <f>'vnos podatkov'!$D$8</f>
        <v>0</v>
      </c>
      <c r="B4" s="1375"/>
      <c r="C4" s="1375"/>
      <c r="D4" s="1375">
        <f>'vnos podatkov'!$A$10</f>
        <v>0</v>
      </c>
      <c r="E4" s="624"/>
      <c r="F4" s="1410">
        <f>'vnos podatkov'!$C$10</f>
        <v>0</v>
      </c>
      <c r="G4" s="1410"/>
      <c r="H4" s="1410"/>
      <c r="I4" s="1376"/>
      <c r="J4" s="1377">
        <f>'vnos podatkov'!$D$10</f>
        <v>0</v>
      </c>
      <c r="K4" s="1376"/>
      <c r="L4" s="1378">
        <f>'vnos podatkov'!$B$10</f>
        <v>0</v>
      </c>
      <c r="M4" s="1376"/>
      <c r="N4" s="1423">
        <f>COUNTIF(C7:C69,"&gt;0")</f>
        <v>0</v>
      </c>
      <c r="O4" s="1376"/>
      <c r="P4" s="624"/>
      <c r="Q4" s="1379">
        <f>'vnos podatkov'!$E$10</f>
        <v>0</v>
      </c>
      <c r="U4" s="977"/>
      <c r="V4" s="960"/>
      <c r="W4" s="960"/>
      <c r="X4" s="960"/>
      <c r="Y4" s="961"/>
      <c r="Z4" s="961"/>
      <c r="AA4" s="961"/>
      <c r="AB4" s="961"/>
      <c r="AC4" s="961"/>
      <c r="AD4" s="961"/>
      <c r="AE4" s="961"/>
      <c r="AF4" s="971"/>
      <c r="AG4" s="960"/>
      <c r="AH4" s="960"/>
      <c r="AI4" s="960"/>
      <c r="AJ4" s="960"/>
    </row>
    <row r="5" spans="1:36" s="16" customFormat="1">
      <c r="A5" s="484"/>
      <c r="B5" s="467" t="s">
        <v>84</v>
      </c>
      <c r="C5" s="467" t="s">
        <v>126</v>
      </c>
      <c r="D5" s="467" t="s">
        <v>79</v>
      </c>
      <c r="E5" s="489" t="s">
        <v>71</v>
      </c>
      <c r="F5" s="489" t="s">
        <v>72</v>
      </c>
      <c r="G5" s="489"/>
      <c r="H5" s="489" t="s">
        <v>76</v>
      </c>
      <c r="I5" s="1110"/>
      <c r="J5" s="467" t="s">
        <v>134</v>
      </c>
      <c r="K5" s="503"/>
      <c r="L5" s="467" t="s">
        <v>98</v>
      </c>
      <c r="M5" s="503"/>
      <c r="N5" s="467" t="s">
        <v>85</v>
      </c>
      <c r="O5" s="503"/>
      <c r="P5" s="467" t="s">
        <v>86</v>
      </c>
      <c r="Q5" s="470"/>
      <c r="U5" s="976" t="s">
        <v>126</v>
      </c>
      <c r="V5" s="963" t="s">
        <v>353</v>
      </c>
      <c r="W5" s="840" t="s">
        <v>71</v>
      </c>
      <c r="X5" s="840" t="s">
        <v>72</v>
      </c>
      <c r="Y5" s="873" t="s">
        <v>352</v>
      </c>
      <c r="Z5" s="873" t="s">
        <v>103</v>
      </c>
      <c r="AA5" s="873" t="s">
        <v>98</v>
      </c>
      <c r="AB5" s="873" t="s">
        <v>85</v>
      </c>
      <c r="AC5" s="873" t="s">
        <v>348</v>
      </c>
      <c r="AD5" s="873" t="s">
        <v>87</v>
      </c>
      <c r="AE5" s="964" t="s">
        <v>355</v>
      </c>
      <c r="AF5" s="970"/>
      <c r="AG5" s="959"/>
      <c r="AH5" s="959"/>
      <c r="AI5" s="959"/>
      <c r="AJ5" s="959"/>
    </row>
    <row r="6" spans="1:36" s="16" customFormat="1" ht="3.75" customHeight="1" thickBot="1">
      <c r="A6" s="499"/>
      <c r="B6" s="96"/>
      <c r="C6" s="56"/>
      <c r="D6" s="96"/>
      <c r="E6" s="97"/>
      <c r="F6" s="424"/>
      <c r="G6" s="98"/>
      <c r="H6" s="97"/>
      <c r="I6" s="99"/>
      <c r="J6" s="96"/>
      <c r="K6" s="99"/>
      <c r="L6" s="96"/>
      <c r="M6" s="99"/>
      <c r="N6" s="96"/>
      <c r="O6" s="99"/>
      <c r="P6" s="96"/>
      <c r="Q6" s="100"/>
      <c r="U6" s="976"/>
      <c r="V6" s="1003"/>
      <c r="W6" s="880"/>
      <c r="X6" s="880"/>
      <c r="Y6" s="881"/>
      <c r="Z6" s="881"/>
      <c r="AA6" s="881"/>
      <c r="AB6" s="881"/>
      <c r="AC6" s="881"/>
      <c r="AD6" s="881"/>
      <c r="AE6" s="1004"/>
      <c r="AF6" s="970"/>
      <c r="AG6" s="959"/>
      <c r="AH6" s="959"/>
      <c r="AI6" s="959"/>
      <c r="AJ6" s="959"/>
    </row>
    <row r="7" spans="1:36" s="33" customFormat="1" ht="10.5" customHeight="1">
      <c r="A7" s="500">
        <v>1</v>
      </c>
      <c r="B7" s="103" t="str">
        <f>IF($D7="","",VLOOKUP($D7,'m glavni turnir žrebna lista'!$A$7:$R$38,17))</f>
        <v/>
      </c>
      <c r="C7" s="103" t="str">
        <f>IF($D7="","",VLOOKUP($D7,'m glavni turnir žrebna lista'!$A$7:$R$38,2))</f>
        <v/>
      </c>
      <c r="D7" s="102"/>
      <c r="E7" s="103" t="str">
        <f>UPPER(IF($D7="","",VLOOKUP($D7,'m glavni turnir žrebna lista'!$A$7:$R$38,3)))</f>
        <v/>
      </c>
      <c r="F7" s="103" t="str">
        <f>PROPER(IF($D7="","",VLOOKUP($D7,'m glavni turnir žrebna lista'!$A$7:$R$38,4)))</f>
        <v/>
      </c>
      <c r="G7" s="103"/>
      <c r="H7" s="103" t="str">
        <f>IF($D7="","",VLOOKUP($D7,'m glavni turnir žrebna lista'!$A$7:$R$38,5))</f>
        <v/>
      </c>
      <c r="I7" s="251" t="str">
        <f>IF($D7="","",VLOOKUP($D7,'m glavni turnir žrebna lista'!$A$7:$R$38,14))</f>
        <v/>
      </c>
      <c r="J7" s="104"/>
      <c r="K7" s="253"/>
      <c r="L7" s="104"/>
      <c r="M7" s="253"/>
      <c r="N7" s="105"/>
      <c r="O7" s="106"/>
      <c r="P7" s="107"/>
      <c r="Q7" s="108"/>
      <c r="R7" s="109"/>
      <c r="T7" s="110" t="str">
        <f>'glavni sodniki'!P21</f>
        <v>Sodnik</v>
      </c>
      <c r="U7" s="976" t="str">
        <f>IF($D7="","",VLOOKUP($D7,'m glavni turnir žrebna lista'!$A$7:$R$38,2))</f>
        <v/>
      </c>
      <c r="V7" s="840">
        <v>1</v>
      </c>
      <c r="W7" s="840" t="str">
        <f>UPPER(IF($D7="","",VLOOKUP($D7,'m glavni turnir žrebna lista'!$A$7:$R$38,3)))</f>
        <v/>
      </c>
      <c r="X7" s="840" t="str">
        <f>PROPER(IF($D7="","",VLOOKUP($D7,'m glavni turnir žrebna lista'!$A$7:$R$38,4)))</f>
        <v/>
      </c>
      <c r="Y7" s="965" t="str">
        <f t="shared" ref="Y7:Y38" si="0">IF(W7="","",IF($Q$63=1,30,IF($Q$63=2,15,IF($Q$63=3,10,""))))</f>
        <v/>
      </c>
      <c r="Z7" s="873" t="str">
        <f>IF(Y7="","",IF(AND($Q$63=1,$U$8=$U$7),30,IF(AND($Q$63=2,$U$8=$U$7),15,IF(AND($Q$63=3,$U$8=$U$7),10,""))))</f>
        <v/>
      </c>
      <c r="AA7" s="873" t="str">
        <f>IF(Z7="","",IF(AND($Q$63=1,$U$8=$U$10,$U$10=$U$7),60,IF(AND($Q$63=2,$U$8=$U$10,$U$10=$U$7),30,IF(AND($Q$63=3,$U$8=$U$10,$U$10=$U$7),20,""))))</f>
        <v/>
      </c>
      <c r="AB7" s="873" t="str">
        <f>IF(AA7="","",IF(AND($Q$63=1,$U$8=$U$10,$U$10=$U$7,$U$10=$U$14),120,IF(AND($Q$63=2,$U$8=$U$10,$U$10=$U$7,$U$10=$U$14),60,IF(AND($Q$63=3,$U$8=$U$10,$U$10=$U$7,$U$10=$U$14),40,""))))</f>
        <v/>
      </c>
      <c r="AC7" s="873" t="str">
        <f>IF(AB7="","",IF(AND($Q$63=1,$U$8=$U$10,$U$10=$U$7,$U$10=$U$14,$U$22=$U$14),120,IF(AND($Q$63=2,$U$8=$U$10,$U$10=$U$7,$U$10=$U$14,$U$22=$U$14),60,IF(AND($Q$63=3,$U$8=$U$10,$U$10=$U$7,$U$10=$U$14,$U$22=$U$14),40,""))))</f>
        <v/>
      </c>
      <c r="AD7" s="873" t="str">
        <f>IF(AC7="","",IF(AND($Q$63=1,$U$8=$U$10,$U$10=$U$7,$U$10=$U$14,$U$22=$U$14,$U$38=$U$22),120,IF(AND($Q$63=2,$U$8=$U$10,$U$10=$U$7,$U$10=$U$14,$U$22=$U$14,$U$38=$U$22),60,IF(AND($Q$63=3,$U$8=$U$10,$U$10=$U$7,$U$10=$U$14,$U$22=$U$14,$U$38=$U$22),40,""))))</f>
        <v/>
      </c>
      <c r="AE7" s="1540">
        <f>IF($C$2="B turnir",SUM(Y7:AD7)*0.1,SUM(Y7:AD7))</f>
        <v>0</v>
      </c>
      <c r="AF7" s="970"/>
      <c r="AG7" s="958"/>
      <c r="AH7" s="958"/>
      <c r="AI7" s="958"/>
      <c r="AJ7" s="958"/>
    </row>
    <row r="8" spans="1:36" s="33" customFormat="1" ht="9.6" customHeight="1">
      <c r="A8" s="501"/>
      <c r="B8" s="111"/>
      <c r="C8" s="111"/>
      <c r="D8" s="111"/>
      <c r="E8" s="112"/>
      <c r="F8" s="112"/>
      <c r="G8" s="113"/>
      <c r="H8" s="114" t="s">
        <v>151</v>
      </c>
      <c r="I8" s="115"/>
      <c r="J8" s="116" t="str">
        <f>UPPER(IF(OR(I8="a",I8="as"),E7,IF(OR(I8="b",I8="bs"),E9,)))</f>
        <v/>
      </c>
      <c r="K8" s="1112">
        <f>IF(OR(I8="a",I8="as"),I7,IF(OR(I8="b",I8="bs"),I9,))</f>
        <v>0</v>
      </c>
      <c r="L8" s="104"/>
      <c r="M8" s="253"/>
      <c r="N8" s="105"/>
      <c r="O8" s="106"/>
      <c r="P8" s="107"/>
      <c r="Q8" s="108"/>
      <c r="R8" s="109"/>
      <c r="T8" s="117" t="str">
        <f>'glavni sodniki'!P22</f>
        <v xml:space="preserve"> </v>
      </c>
      <c r="U8" s="976" t="str">
        <f>IF(OR(I8="a",I8="as"),C7,IF(OR(I8="b",I8="bs"),C9,""))</f>
        <v/>
      </c>
      <c r="V8" s="840">
        <v>2</v>
      </c>
      <c r="W8" s="1401" t="str">
        <f>UPPER(IF($D9="","",VLOOKUP($D9,'m glavni turnir žrebna lista'!$A$7:$R$38,3)))</f>
        <v/>
      </c>
      <c r="X8" s="1401" t="str">
        <f>PROPER(IF($D9="","",VLOOKUP($D9,'m glavni turnir žrebna lista'!$A$7:$R$38,4)))</f>
        <v/>
      </c>
      <c r="Y8" s="1402" t="str">
        <f t="shared" si="0"/>
        <v/>
      </c>
      <c r="Z8" s="1402" t="str">
        <f>IF(Y8="","",IF(AND($Q$63=1,U9=$U$8),30,IF(AND($Q$63=2,U9=$U$8),15,IF(AND($Q$63=3,U9=$U$8),10,""))))</f>
        <v/>
      </c>
      <c r="AA8" s="1402" t="str">
        <f>IF(Z8="","",IF(AND($Q$63=1,U9=$U$10,$U$10=$U$8),60,IF(AND($Q$63=2,U9=$U$10,$U$10=$U$8),30,IF(AND($Q$63=3,U9=$U$10,$U$10=$U$8),20,""))))</f>
        <v/>
      </c>
      <c r="AB8" s="1402" t="str">
        <f>IF(AA8="","",IF(AND($Q$63=1,$U$8=U9,$U$8=$U$10,$U$10=$U$14),120,IF(AND($Q$63=2,$U$8=U9,$U$8=$U$10,$U$10=$U$14),60,IF(AND($Q$63=3,$U$8=U9,$U$8=$U$10,$U$10=$U$14),40,""))))</f>
        <v/>
      </c>
      <c r="AC8" s="1402" t="str">
        <f>IF(AB8="","",IF(AND($Q$63=1,$U$8=$U$10,$U$10=$U$9,$U$10=$U$14,$U$22=$U$14),120,IF(AND($Q$63=2,$U$8=$U$10,$U$10=$U$9,$U$10=$U$14,$U$22=$U$14),60,IF(AND($Q$63=3,$U$8=$U$10,$U$10=$U$9,$U$10=$U$14,$U$22=$U$14),40,""))))</f>
        <v/>
      </c>
      <c r="AD8" s="1402" t="str">
        <f>IF(AC8="","",IF(AND($Q$63=1,$U$8=$U$10,$U$10=$U$9,$U$10=$U$14,$U$22=$U$14,$U$38=$U$22),120,IF(AND($Q$63=2,$U$8=$U$10,$U$10=$U$9,$U$10=$U$14,$U$22=$U$14,$U$38=$U$22),60,IF(AND($Q$63=3,$U$8=$U$10,$U$10=$U$9,$U$10=$U$14,$U$22=$U$14,$U$38=$U$22),40,""))))</f>
        <v/>
      </c>
      <c r="AE8" s="1541">
        <f t="shared" ref="AE8:AE38" si="1">IF($C$2="B turnir",SUM(Y8:AD8)*0.1,SUM(Y8:AD8))</f>
        <v>0</v>
      </c>
      <c r="AF8" s="970"/>
      <c r="AG8" s="958"/>
      <c r="AH8" s="958"/>
      <c r="AI8" s="958"/>
      <c r="AJ8" s="958"/>
    </row>
    <row r="9" spans="1:36" s="33" customFormat="1" ht="9.6" customHeight="1">
      <c r="A9" s="501">
        <v>2</v>
      </c>
      <c r="B9" s="101" t="str">
        <f>IF($D9="","",VLOOKUP($D9,'m glavni turnir žrebna lista'!$A$7:$R$38,17))</f>
        <v/>
      </c>
      <c r="C9" s="101" t="str">
        <f>IF($D9="","",VLOOKUP($D9,'m glavni turnir žrebna lista'!$A$7:$R$38,2))</f>
        <v/>
      </c>
      <c r="D9" s="102"/>
      <c r="E9" s="118" t="str">
        <f>UPPER(IF($D9="","",VLOOKUP($D9,'m glavni turnir žrebna lista'!$A$7:$R$38,3)))</f>
        <v/>
      </c>
      <c r="F9" s="118" t="str">
        <f>PROPER(IF($D9="","",VLOOKUP($D9,'m glavni turnir žrebna lista'!$A$7:$R$38,4)))</f>
        <v/>
      </c>
      <c r="G9" s="118"/>
      <c r="H9" s="118" t="str">
        <f>IF($D9="","",VLOOKUP($D9,'m glavni turnir žrebna lista'!$A$7:$R$38,5))</f>
        <v/>
      </c>
      <c r="I9" s="263" t="str">
        <f>IF($D9="","",VLOOKUP($D9,'m glavni turnir žrebna lista'!$A$7:$R$38,14))</f>
        <v/>
      </c>
      <c r="J9" s="259"/>
      <c r="K9" s="269"/>
      <c r="L9" s="104"/>
      <c r="M9" s="253"/>
      <c r="N9" s="105"/>
      <c r="O9" s="106"/>
      <c r="P9" s="107"/>
      <c r="Q9" s="108"/>
      <c r="R9" s="109"/>
      <c r="T9" s="117" t="str">
        <f>'glavni sodniki'!P23</f>
        <v xml:space="preserve"> </v>
      </c>
      <c r="U9" s="976" t="str">
        <f>IF($D9="","",VLOOKUP($D9,'m glavni turnir žrebna lista'!$A$7:$R$38,2))</f>
        <v/>
      </c>
      <c r="V9" s="840">
        <v>3</v>
      </c>
      <c r="W9" s="840" t="str">
        <f>UPPER(IF($D11="","",VLOOKUP($D11,'m glavni turnir žrebna lista'!$A$7:$R$38,3)))</f>
        <v/>
      </c>
      <c r="X9" s="840" t="str">
        <f>PROPER(IF($D11="","",VLOOKUP($D11,'m glavni turnir žrebna lista'!$A$7:$R$38,4)))</f>
        <v/>
      </c>
      <c r="Y9" s="873" t="str">
        <f t="shared" si="0"/>
        <v/>
      </c>
      <c r="Z9" s="873" t="str">
        <f>IF(Y9="","",IF(AND($Q$63=1,U11=U12),30,IF(AND($Q$63=2,U11=U12),15,IF(AND($Q$63=3,U11=U12),10,""))))</f>
        <v/>
      </c>
      <c r="AA9" s="873" t="str">
        <f>IF(Z9="","",IF(AND($Q$63=1,$U$10=U11,U11=U12),60,IF(AND($Q$63=2,$U$10=U11,U11=U12),30,IF(AND($Q$63=3,$U$10=U11,U11=U12),20,""))))</f>
        <v/>
      </c>
      <c r="AB9" s="873" t="str">
        <f>IF(AA9="","",IF(AND($Q$63=1,$U$14=$U$10,$U$10=U12,U11=U12),120,IF(AND($Q$63=2,$U$10=$U$14,$U$10=U12,U12=U11),60,IF(AND($Q$63=3,$U$10=$U$14,$U$10=U12,U12=U11),40,""))))</f>
        <v/>
      </c>
      <c r="AC9" s="873" t="str">
        <f>IF(AB9="","",IF(AND($Q$63=1,$U$11=$U$12,$U$10=$U$12,$U$10=$U$14,$U$22=$U$14),120,IF(AND($Q$63=2,$U$11=$U$12,$U$12=$U$10,$U$10=$U$14,$U$22=$U$14),60,IF(AND($Q$63=3,$U$11=$U$12,$U$12=$U$10,$U$10=$U$14,$U$22=$U$14),40,""))))</f>
        <v/>
      </c>
      <c r="AD9" s="873" t="str">
        <f>IF(AC9="","",IF(AND($Q$63=1,$U$11=$U$12,$U$10=$U$12,$U$10=$U$14,$U$22=$U$14,$U$38=$U$22),120,IF(AND($Q$63=2,$U$11=$U$12,$U$12=$U$10,$U$10=$U$14,$U$22=$U$14,$U$38=$U$22),60,IF(AND($Q$63=3,$U$11=$U$12,$U$12=$U$10,$U$10=$U$14,$U$22=$U$14,$U$38=$U$22),40,""))))</f>
        <v/>
      </c>
      <c r="AE9" s="1540">
        <f t="shared" si="1"/>
        <v>0</v>
      </c>
      <c r="AF9" s="970"/>
      <c r="AG9" s="958"/>
      <c r="AH9" s="958"/>
      <c r="AI9" s="958"/>
      <c r="AJ9" s="958"/>
    </row>
    <row r="10" spans="1:36" s="33" customFormat="1" ht="9.6" customHeight="1">
      <c r="A10" s="501"/>
      <c r="B10" s="111"/>
      <c r="C10" s="111"/>
      <c r="D10" s="119"/>
      <c r="E10" s="112"/>
      <c r="F10" s="112"/>
      <c r="G10" s="113"/>
      <c r="H10" s="112"/>
      <c r="I10" s="268"/>
      <c r="J10" s="114" t="s">
        <v>151</v>
      </c>
      <c r="K10" s="120"/>
      <c r="L10" s="116" t="str">
        <f>UPPER(IF(OR(K10="a",K10="as"),J8,IF(OR(K10="b",K10="bs"),J12,)))</f>
        <v/>
      </c>
      <c r="M10" s="994">
        <f>IF(OR(K10="a",K10="as"),K8,IF(OR(K10="b",K10="bs"),K12,))</f>
        <v>0</v>
      </c>
      <c r="N10" s="122"/>
      <c r="O10" s="937"/>
      <c r="P10" s="107"/>
      <c r="Q10" s="108"/>
      <c r="R10" s="109"/>
      <c r="T10" s="117" t="str">
        <f>'glavni sodniki'!P24</f>
        <v xml:space="preserve"> </v>
      </c>
      <c r="U10" s="976" t="str">
        <f>IF(OR(K10="a",K10="as"),$U$8,IF(OR(K10="b",K10="bs"),U12,""))</f>
        <v/>
      </c>
      <c r="V10" s="840">
        <v>4</v>
      </c>
      <c r="W10" s="1403" t="str">
        <f>UPPER(IF($D13="","",VLOOKUP($D13,'m glavni turnir žrebna lista'!$A$7:$R$38,3)))</f>
        <v/>
      </c>
      <c r="X10" s="1403" t="str">
        <f>PROPER(IF($D13="","",VLOOKUP($D13,'m glavni turnir žrebna lista'!$A$7:$R$38,4)))</f>
        <v/>
      </c>
      <c r="Y10" s="1402" t="str">
        <f t="shared" si="0"/>
        <v/>
      </c>
      <c r="Z10" s="1402" t="str">
        <f>IF(Y10="","",IF(AND($Q$63=1,U12=U13),30,IF(AND($Q$63=2,U12=U13),15,IF(AND($Q$63=3,U12=U13),10,""))))</f>
        <v/>
      </c>
      <c r="AA10" s="1402" t="str">
        <f>IF(Z10="","",IF(AND($Q$63=1,$U$10=U12,U12=U13),60,IF(AND($Q$63=2,$U$10=U12,U12=U13),30,IF(AND($Q$63=3,$U$10=U12,U12=U13),20,""))))</f>
        <v/>
      </c>
      <c r="AB10" s="1402" t="str">
        <f>IF(AA10="","",IF(AND($Q$63=1,$U$14=$U$10,$U$10=U12,U12=U13),120,IF(AND($Q$63=2,$U$14=$U$10,$U$10=U12,U13=U12),60,IF(AND($Q$63=3,$U$14=$U$10,$U$10=U12,U13=U12),40,""))))</f>
        <v/>
      </c>
      <c r="AC10" s="1402" t="str">
        <f>IF(AB10="","",IF(AND($Q$63=1,$U$13=$U$12,$U$10=$U$12,$U$10=$U$14,$U$22=$U$14),120,IF(AND($Q$63=2,$U$13=$U$12,$U$12=$U$10,$U$10=$U$14,$U$22=$U$14),60,IF(AND($Q$63=3,$U$13=$U$12,$U$12=$U$10,$U$10=$U$14,$U$22=$U$14),40,""))))</f>
        <v/>
      </c>
      <c r="AD10" s="1402" t="str">
        <f>IF(AC10="","",IF(AND($Q$63=1,$U$13=$U$12,$U$10=$U$12,$U$10=$U$14,$U$22=$U$14,$U$38=$U$22),120,IF(AND($Q$63=2,$U$13=$U$12,$U$12=$U$10,$U$10=$U$14,$U$22=$U$14,$U$38=$U$22),60,IF(AND($Q$63=3,$U$13=$U$12,$U$12=$U$10,$U$10=$U$14,$U$22=$U$14,$U$38=$U$22),40,""))))</f>
        <v/>
      </c>
      <c r="AE10" s="1541">
        <f t="shared" si="1"/>
        <v>0</v>
      </c>
      <c r="AF10" s="970"/>
      <c r="AG10" s="958"/>
      <c r="AH10" s="958"/>
      <c r="AI10" s="958"/>
      <c r="AJ10" s="958"/>
    </row>
    <row r="11" spans="1:36" s="33" customFormat="1" ht="9.6" customHeight="1">
      <c r="A11" s="501">
        <v>3</v>
      </c>
      <c r="B11" s="101" t="str">
        <f>IF($D11="","",VLOOKUP($D11,'m glavni turnir žrebna lista'!$A$7:$R$38,17))</f>
        <v/>
      </c>
      <c r="C11" s="101" t="str">
        <f>IF($D11="","",VLOOKUP($D11,'m glavni turnir žrebna lista'!$A$7:$R$38,2))</f>
        <v/>
      </c>
      <c r="D11" s="102"/>
      <c r="E11" s="118" t="str">
        <f>UPPER(IF($D11="","",VLOOKUP($D11,'m glavni turnir žrebna lista'!$A$7:$R$38,3)))</f>
        <v/>
      </c>
      <c r="F11" s="118" t="str">
        <f>PROPER(IF($D11="","",VLOOKUP($D11,'m glavni turnir žrebna lista'!$A$7:$R$38,4)))</f>
        <v/>
      </c>
      <c r="G11" s="118"/>
      <c r="H11" s="118" t="str">
        <f>IF($D11="","",VLOOKUP($D11,'m glavni turnir žrebna lista'!$A$7:$R$38,5))</f>
        <v/>
      </c>
      <c r="I11" s="251" t="str">
        <f>IF($D11="","",VLOOKUP($D11,'m glavni turnir žrebna lista'!$A$7:$R$38,14))</f>
        <v/>
      </c>
      <c r="J11" s="104"/>
      <c r="K11" s="264"/>
      <c r="L11" s="259"/>
      <c r="M11" s="936"/>
      <c r="N11" s="122"/>
      <c r="O11" s="937"/>
      <c r="P11" s="107"/>
      <c r="Q11" s="108"/>
      <c r="R11" s="109"/>
      <c r="T11" s="117" t="str">
        <f>'glavni sodniki'!P25</f>
        <v xml:space="preserve"> </v>
      </c>
      <c r="U11" s="976" t="str">
        <f>IF($D11="","",VLOOKUP($D11,'m glavni turnir žrebna lista'!$A$7:$R$38,2))</f>
        <v/>
      </c>
      <c r="V11" s="840">
        <v>5</v>
      </c>
      <c r="W11" s="840" t="str">
        <f>UPPER(IF($D15="","",VLOOKUP($D15,'m glavni turnir žrebna lista'!$A$7:$R$38,3)))</f>
        <v/>
      </c>
      <c r="X11" s="840" t="str">
        <f>PROPER(IF($D15="","",VLOOKUP($D15,'m glavni turnir žrebna lista'!$A$7:$R$38,4)))</f>
        <v/>
      </c>
      <c r="Y11" s="873" t="str">
        <f t="shared" si="0"/>
        <v/>
      </c>
      <c r="Z11" s="873" t="str">
        <f>IF(Y11="","",IF(AND($Q$63=1,U15=U16),30,IF(AND($Q$63=2,U15=U16),15,IF(AND($Q$63=3,U15=U16),10,""))))</f>
        <v/>
      </c>
      <c r="AA11" s="873" t="str">
        <f>IF(Z11="","",IF(AND($Q$63=1,U15=U16,U16=U18),60,IF(AND($Q$63=2,U15=U16,U16=U18),30,IF(AND($Q$63=3,U15=U16,U16=U18),20,""))))</f>
        <v/>
      </c>
      <c r="AB11" s="873" t="str">
        <f>IF(AA11="","",IF(AND($Q$63=1,U15=$U$14,U15=U16,U16=U18),120,IF(AND($Q$63=2,U15=$U$14,U15=U16,U16=U18),60,IF(AND($Q$63=3,U15=$U$14,U15=U16,U16=U18),40,""))))</f>
        <v/>
      </c>
      <c r="AC11" s="873" t="str">
        <f>IF(AB11="","",IF(AND($Q$63=1,$U$15=$U$16,$U$16=$U$18,$U$18=$U$14,$U$22=$U$14),120,IF(AND($Q$63=2,$U$15=$U$16,$U$16=$U$18,$U$18=$U$14,$U$22=$U$14),60,IF(AND($Q$63=3,$U$15=$U$16,$U$16=$U$18,$U$18=$U$14,$U$22=$U$14),40,""))))</f>
        <v/>
      </c>
      <c r="AD11" s="873" t="str">
        <f>IF(AC11="","",IF(AND($Q$63=1,$U$15=$U$16,$U$16=$U$18,$U$18=$U$14,$U$22=$U$14,$U$38=$U$22),120,IF(AND($Q$63=2,$U$15=$U$16,$U$16=$U$18,$U$18=$U$14,$U$22=$U$14,$U$38=$U$22),60,IF(AND($Q$63=3,$U$15=$U$16,$U$16=$U$18,$U$18=$U$14,$U$22=$U$14,$U$38=$U$22),40,""))))</f>
        <v/>
      </c>
      <c r="AE11" s="1540">
        <f t="shared" si="1"/>
        <v>0</v>
      </c>
      <c r="AF11" s="970"/>
      <c r="AG11" s="958"/>
      <c r="AH11" s="958"/>
      <c r="AI11" s="958"/>
      <c r="AJ11" s="958"/>
    </row>
    <row r="12" spans="1:36" s="33" customFormat="1" ht="9.6" customHeight="1">
      <c r="A12" s="501"/>
      <c r="B12" s="111"/>
      <c r="C12" s="111"/>
      <c r="D12" s="119"/>
      <c r="E12" s="112"/>
      <c r="F12" s="112"/>
      <c r="G12" s="113"/>
      <c r="H12" s="114" t="s">
        <v>151</v>
      </c>
      <c r="I12" s="115"/>
      <c r="J12" s="116" t="str">
        <f>UPPER(IF(OR(I12="a",I12="as"),E11,IF(OR(I12="b",I12="bs"),E13,)))</f>
        <v/>
      </c>
      <c r="K12" s="1113">
        <f>IF(OR(I12="a",I12="as"),I11,IF(OR(I12="b",I12="bs"),I13,))</f>
        <v>0</v>
      </c>
      <c r="L12" s="104"/>
      <c r="M12" s="936"/>
      <c r="N12" s="122"/>
      <c r="O12" s="937"/>
      <c r="P12" s="107"/>
      <c r="Q12" s="108"/>
      <c r="R12" s="109"/>
      <c r="T12" s="117" t="str">
        <f>'glavni sodniki'!P26</f>
        <v xml:space="preserve"> </v>
      </c>
      <c r="U12" s="976" t="str">
        <f>IF(OR(I12="a",I12="as"),C11,IF(OR(I12="b",I12="bs"),C13,""))</f>
        <v/>
      </c>
      <c r="V12" s="840">
        <v>6</v>
      </c>
      <c r="W12" s="1403" t="str">
        <f>UPPER(IF($D17="","",VLOOKUP($D17,'m glavni turnir žrebna lista'!$A$7:$R$38,3)))</f>
        <v/>
      </c>
      <c r="X12" s="1403" t="str">
        <f>PROPER(IF($D17="","",VLOOKUP($D17,'m glavni turnir žrebna lista'!$A$7:$R$38,4)))</f>
        <v/>
      </c>
      <c r="Y12" s="1402" t="str">
        <f t="shared" si="0"/>
        <v/>
      </c>
      <c r="Z12" s="1402" t="str">
        <f>IF(Y12="","",IF(AND($Q$63=1,U16=U17),30,IF(AND($Q$63=2,U16=U17),15,IF(AND($Q$63=3,U16=U17),10,""))))</f>
        <v/>
      </c>
      <c r="AA12" s="1402" t="str">
        <f>IF(Z12="","",IF(AND($Q$63=1,U16=U17,U17=U18),60,IF(AND($Q$63=2,U16=U17,U17=U18),30,IF(AND($Q$63=3,U16=U17,U17=U18),20,""))))</f>
        <v/>
      </c>
      <c r="AB12" s="1402" t="str">
        <f>IF(AA12="","",IF(AND($Q$63=1,U16=$U$14,U16=U17,U17=U18),120,IF(AND($Q$63=2,U16=$U$14,U16=U17,U17=U18),60,IF(AND($Q$63=3,U16=$U$14,U16=U17,U17=U18),40,""))))</f>
        <v/>
      </c>
      <c r="AC12" s="1402" t="str">
        <f>IF(AB12="","",IF(AND($Q$63=1,$U$17=$U$16,$U$16=$U$18,$U$18=$U$14,$U$22=$U$14),120,IF(AND($Q$63=2,$U$17=$U$16,$U$16=$U$18,$U$18=$U$14,$U$22=$U$14),60,IF(AND($Q$63=3,$U$17=$U$16,$U$16=$U$18,$U$18=$U$14,$U$22=$U$14),40,""))))</f>
        <v/>
      </c>
      <c r="AD12" s="1402" t="str">
        <f>IF(AC12="","",IF(AND($Q$63=1,$U$17=$U$16,$U$16=$U$18,$U$18=$U$14,$U$22=$U$14,$U$38=$U$22),120,IF(AND($Q$63=2,$U$17=$U$16,$U$16=$U$18,$U$18=$U$14,$U$22=$U$14,$U$38=$U$22),60,IF(AND($Q$63=3,$U$17=$U$16,$U$16=$U$18,$U$18=$U$14,$U$22=$U$14,$U$38=$U$22),40,""))))</f>
        <v/>
      </c>
      <c r="AE12" s="1541">
        <f t="shared" si="1"/>
        <v>0</v>
      </c>
      <c r="AF12" s="970"/>
      <c r="AG12" s="958"/>
      <c r="AH12" s="958"/>
      <c r="AI12" s="958"/>
      <c r="AJ12" s="958"/>
    </row>
    <row r="13" spans="1:36" s="33" customFormat="1" ht="9.6" customHeight="1">
      <c r="A13" s="501">
        <v>4</v>
      </c>
      <c r="B13" s="101" t="str">
        <f>IF($D13="","",VLOOKUP($D13,'m glavni turnir žrebna lista'!$A$7:$R$38,17))</f>
        <v/>
      </c>
      <c r="C13" s="101" t="str">
        <f>IF($D13="","",VLOOKUP($D13,'m glavni turnir žrebna lista'!$A$7:$R$38,2))</f>
        <v/>
      </c>
      <c r="D13" s="102"/>
      <c r="E13" s="118" t="str">
        <f>UPPER(IF($D13="","",VLOOKUP($D13,'m glavni turnir žrebna lista'!$A$7:$R$38,3)))</f>
        <v/>
      </c>
      <c r="F13" s="118" t="str">
        <f>PROPER(IF($D13="","",VLOOKUP($D13,'m glavni turnir žrebna lista'!$A$7:$R$38,4)))</f>
        <v/>
      </c>
      <c r="G13" s="118"/>
      <c r="H13" s="118" t="str">
        <f>IF($D13="","",VLOOKUP($D13,'m glavni turnir žrebna lista'!$A$7:$R$38,5))</f>
        <v/>
      </c>
      <c r="I13" s="263" t="str">
        <f>IF($D13="","",VLOOKUP($D13,'m glavni turnir žrebna lista'!$A$7:$R$38,14))</f>
        <v/>
      </c>
      <c r="J13" s="259"/>
      <c r="K13" s="253"/>
      <c r="L13" s="104"/>
      <c r="M13" s="936"/>
      <c r="N13" s="122"/>
      <c r="O13" s="937"/>
      <c r="P13" s="107"/>
      <c r="Q13" s="108"/>
      <c r="R13" s="109"/>
      <c r="T13" s="117" t="str">
        <f>'glavni sodniki'!P27</f>
        <v xml:space="preserve"> </v>
      </c>
      <c r="U13" s="976" t="str">
        <f>IF($D13="","",VLOOKUP($D13,'m glavni turnir žrebna lista'!$A$7:$R$38,2))</f>
        <v/>
      </c>
      <c r="V13" s="840">
        <v>7</v>
      </c>
      <c r="W13" s="840" t="str">
        <f>UPPER(IF($D19="","",VLOOKUP($D19,'m glavni turnir žrebna lista'!$A$7:$R$38,3)))</f>
        <v/>
      </c>
      <c r="X13" s="840" t="str">
        <f>PROPER(IF($D19="","",VLOOKUP($D19,'m glavni turnir žrebna lista'!$A$7:$R$38,4)))</f>
        <v/>
      </c>
      <c r="Y13" s="873" t="str">
        <f t="shared" si="0"/>
        <v/>
      </c>
      <c r="Z13" s="873" t="str">
        <f>IF(Y13="","",IF(AND($Q$63=1,U20=U19),30,IF(AND($Q$63=2,U20=U19),15,IF(AND($Q$63=3,U20=U19),10,""))))</f>
        <v/>
      </c>
      <c r="AA13" s="873" t="str">
        <f>IF(Z13="","",IF(AND($Q$63=1,U20=U18,U20=U19),60,IF(AND($Q$63=2,U20=U18,U20=U19),30,IF(AND($Q$63=3,U20=U18,U20=U19),20,""))))</f>
        <v/>
      </c>
      <c r="AB13" s="873" t="str">
        <f>IF(AA13="","",IF(AND($Q$63=1,U20=U19,U19=U18,U18=$U$14),120,IF(AND($Q$63=2,U20=U19,U19=U18,U18=$U$14),60,IF(AND($Q$63=3,U20=U19,U19=U18,U18=$U$14),40,""))))</f>
        <v/>
      </c>
      <c r="AC13" s="873" t="str">
        <f>IF(AB13="","",IF(AND($Q$63=1,$U$19=$U$20,$U$20=$U$18,$U$18=$U$14,$U$22=$U$14),120,IF(AND($Q$63=2,$U$19=$U$20,$U$20=$U$18,$U$18=$U$14,$U$22=$U$14),60,IF(AND($Q$63=3,$U$19=$U$20,$U$20=$U$18,$U$18=$U$14,$U$22=$U$14),40,""))))</f>
        <v/>
      </c>
      <c r="AD13" s="873" t="str">
        <f>IF(AC13="","",IF(AND($Q$63=1,$U$19=$U$20,$U$20=$U$18,$U$18=$U$14,$U$22=$U$14,$U$38=$U$22),120,IF(AND($Q$63=2,$U$19=$U$20,$U$20=$U$18,$U$18=$U$14,$U$22=$U$14,$U$38=$U$22),60,IF(AND($Q$63=3,$U$19=$U$20,$U$20=$U$18,$U$18=$U$14,$U$22=$U$14,$U$38=$U$22),40,""))))</f>
        <v/>
      </c>
      <c r="AE13" s="1540">
        <f t="shared" si="1"/>
        <v>0</v>
      </c>
      <c r="AF13" s="970"/>
      <c r="AG13" s="958"/>
      <c r="AH13" s="958"/>
      <c r="AI13" s="958"/>
      <c r="AJ13" s="958"/>
    </row>
    <row r="14" spans="1:36" s="33" customFormat="1" ht="9.6" customHeight="1">
      <c r="A14" s="501"/>
      <c r="B14" s="111"/>
      <c r="C14" s="111"/>
      <c r="D14" s="119"/>
      <c r="E14" s="104"/>
      <c r="F14" s="104"/>
      <c r="G14" s="44"/>
      <c r="H14" s="123"/>
      <c r="I14" s="268"/>
      <c r="J14" s="104"/>
      <c r="K14" s="253"/>
      <c r="L14" s="114" t="s">
        <v>151</v>
      </c>
      <c r="M14" s="120"/>
      <c r="N14" s="116" t="str">
        <f>UPPER(IF(OR(M14="a",M14="as"),L10,IF(OR(M14="b",M14="bs"),L18,)))</f>
        <v/>
      </c>
      <c r="O14" s="994">
        <f>IF(OR(M14="a",M14="as"),M10,IF(OR(M14="b",M14="bs"),M18,))</f>
        <v>0</v>
      </c>
      <c r="P14" s="107"/>
      <c r="Q14" s="108"/>
      <c r="R14" s="109"/>
      <c r="T14" s="117" t="str">
        <f>'glavni sodniki'!P28</f>
        <v xml:space="preserve"> </v>
      </c>
      <c r="U14" s="976" t="str">
        <f>IF(OR(M14="a",M14="as"),$U$10,IF(OR(M14="b",M14="bs"),U18,""))</f>
        <v/>
      </c>
      <c r="V14" s="840">
        <v>8</v>
      </c>
      <c r="W14" s="1403" t="str">
        <f>UPPER(IF($D21="","",VLOOKUP($D21,'m glavni turnir žrebna lista'!$A$7:$R$38,3)))</f>
        <v/>
      </c>
      <c r="X14" s="1403" t="str">
        <f>PROPER(IF($D21="","",VLOOKUP($D21,'m glavni turnir žrebna lista'!$A$7:$R$38,4)))</f>
        <v/>
      </c>
      <c r="Y14" s="1402" t="str">
        <f t="shared" si="0"/>
        <v/>
      </c>
      <c r="Z14" s="1402" t="str">
        <f>IF(Y14="","",IF(AND($Q$63=1,U21=U20),30,IF(AND($Q$63=2,U21=U20),15,IF(AND($Q$63=3,U21=U20),10,""))))</f>
        <v/>
      </c>
      <c r="AA14" s="1402" t="str">
        <f>IF(Z14="","",IF(AND($Q$63=1,U20=U18,U21=U20),60,IF(AND($Q$63=2,U20=U18,U21=U20),30,IF(AND($Q$63=3,U20=U18,U21=U20),20,""))))</f>
        <v/>
      </c>
      <c r="AB14" s="1402" t="str">
        <f>IF(AA14="","",IF(AND($Q$63=1,U21=U20,U20=U18,U18=$U$14),120,IF(AND($Q$63=2,U21=U20,U20=U18,U18=$U$14),60,IF(AND($Q$63=3,U21=U20,U20=U18,U18=$U$14),40,""))))</f>
        <v/>
      </c>
      <c r="AC14" s="1402" t="str">
        <f>IF(AB14="","",IF(AND($Q$63=1,$U$21=$U$20,$U$20=$U$18,$U$18=$U$14,$U$22=$U$14),120,IF(AND($Q$63=2,$U$21=$U$20,$U$20=$U$18,$U$18=$U$14,$U$22=$U$14),60,IF(AND($Q$63=3,$U$21=$U$20,$U$20=$U$18,$U$18=$U$14,$U$22=$U$14),40,""))))</f>
        <v/>
      </c>
      <c r="AD14" s="1402" t="str">
        <f>IF(AC14="","",IF(AND($Q$63=1,$U$21=$U$20,$U$20=$U$18,$U$18=$U$14,$U$22=$U$14,$U$38=$U$22),120,IF(AND($Q$63=2,$U$21=$U$20,$U$20=$U$18,$U$18=$U$14,$U$22=$U$14,$U$38=$U$22),60,IF(AND($Q$63=3,$U$21=$U$20,$U$20=$U$18,$U$18=$U$14,$U$22=$U$14,$U$38=$U$22),40,""))))</f>
        <v/>
      </c>
      <c r="AE14" s="1541">
        <f t="shared" si="1"/>
        <v>0</v>
      </c>
      <c r="AF14" s="970"/>
      <c r="AG14" s="958"/>
      <c r="AH14" s="958"/>
      <c r="AI14" s="958"/>
      <c r="AJ14" s="958"/>
    </row>
    <row r="15" spans="1:36" s="33" customFormat="1" ht="9.6" customHeight="1">
      <c r="A15" s="501">
        <v>5</v>
      </c>
      <c r="B15" s="101" t="str">
        <f>IF($D15="","",VLOOKUP($D15,'m glavni turnir žrebna lista'!$A$7:$R$38,17))</f>
        <v/>
      </c>
      <c r="C15" s="101" t="str">
        <f>IF($D15="","",VLOOKUP($D15,'m glavni turnir žrebna lista'!$A$7:$R$38,2))</f>
        <v/>
      </c>
      <c r="D15" s="102"/>
      <c r="E15" s="118" t="str">
        <f>UPPER(IF($D15="","",VLOOKUP($D15,'m glavni turnir žrebna lista'!$A$7:$R$38,3)))</f>
        <v/>
      </c>
      <c r="F15" s="118" t="str">
        <f>PROPER(IF($D15="","",VLOOKUP($D15,'m glavni turnir žrebna lista'!$A$7:$R$38,4)))</f>
        <v/>
      </c>
      <c r="G15" s="118"/>
      <c r="H15" s="118" t="str">
        <f>IF($D15="","",VLOOKUP($D15,'m glavni turnir žrebna lista'!$A$7:$R$38,5))</f>
        <v/>
      </c>
      <c r="I15" s="251" t="str">
        <f>IF($D15="","",VLOOKUP($D15,'m glavni turnir žrebna lista'!$A$7:$R$38,14))</f>
        <v/>
      </c>
      <c r="J15" s="104"/>
      <c r="K15" s="253"/>
      <c r="L15" s="104"/>
      <c r="M15" s="936"/>
      <c r="N15" s="259"/>
      <c r="O15" s="1115"/>
      <c r="P15" s="105"/>
      <c r="Q15" s="106"/>
      <c r="R15" s="109"/>
      <c r="T15" s="117" t="str">
        <f>'glavni sodniki'!P29</f>
        <v xml:space="preserve"> </v>
      </c>
      <c r="U15" s="976" t="str">
        <f>IF($D15="","",VLOOKUP($D15,'m glavni turnir žrebna lista'!$A$7:$R$38,2))</f>
        <v/>
      </c>
      <c r="V15" s="840">
        <v>9</v>
      </c>
      <c r="W15" s="840" t="str">
        <f>UPPER(IF($D23="","",VLOOKUP($D23,'m glavni turnir žrebna lista'!$A$7:$R$38,3)))</f>
        <v/>
      </c>
      <c r="X15" s="840" t="str">
        <f>PROPER(IF($D23="","",VLOOKUP($D23,'m glavni turnir žrebna lista'!$A$7:$R$38,4)))</f>
        <v/>
      </c>
      <c r="Y15" s="873" t="str">
        <f t="shared" si="0"/>
        <v/>
      </c>
      <c r="Z15" s="873" t="str">
        <f>IF(Y15="","",IF(AND($Q$63=1,U24=U23),30,IF(AND($Q$63=2,U24=U23),15,IF(AND($Q$63=3,U24=U23),10,""))))</f>
        <v/>
      </c>
      <c r="AA15" s="873" t="str">
        <f>IF(Z15="","",IF(AND($Q$63=1,U26=U24,U24=U23),60,IF(AND($Q$63=2,U26=U24,U24=U23),30,IF(AND($Q$63=3,U26=U24,U24=U23),20,""))))</f>
        <v/>
      </c>
      <c r="AB15" s="873" t="str">
        <f>IF(AA15="","",IF(AND($Q$63=1,U23=U24,U24=U26,U26=U30),120,IF(AND($Q$63=2,U23=U24,U24=U26,U26=U30),60,IF(AND($Q$63=3,U23=U24,U24=U26,U26=U30),40,""))))</f>
        <v/>
      </c>
      <c r="AC15" s="873" t="str">
        <f>IF(AB15="","",IF(AND($Q$63=1,$U$23=$U$24,$U$24=$U$26,$U$26=$U$30,$U$30=$U$22),120,IF(AND($Q$63=2,$U$23=$U$24,$U$24=$U$26,$U$26=$U$30,$U$30=$U$22),60,IF(AND($Q$63=3,$U$23=$U$24,$U$24=$U$26,$U$26=$U$30,$U$30=$U$22),40,""))))</f>
        <v/>
      </c>
      <c r="AD15" s="873" t="str">
        <f>IF(AC15="","",IF(AND($Q$63=1,$U$23=$U$24,$U$24=$U$26,$U$26=$U$30,$U$30=$U$22,$U$38=$U$22),120,IF(AND($Q$63=2,$U$23=$U$24,$U$24=$U$26,$U$26=$U$30,$U$30=$U$22,$U$38=$U$22),60,IF(AND($Q$63=3,$U$23=$U$24,$U$24=$U$26,$U$26=$U$30,$U$30=$U$22,$U$38=$U$22),40,""))))</f>
        <v/>
      </c>
      <c r="AE15" s="1540">
        <f t="shared" si="1"/>
        <v>0</v>
      </c>
      <c r="AF15" s="970"/>
      <c r="AG15" s="958"/>
      <c r="AH15" s="958"/>
      <c r="AI15" s="958"/>
      <c r="AJ15" s="958"/>
    </row>
    <row r="16" spans="1:36" s="33" customFormat="1" ht="9.6" customHeight="1" thickBot="1">
      <c r="A16" s="501"/>
      <c r="B16" s="111"/>
      <c r="C16" s="111"/>
      <c r="D16" s="119"/>
      <c r="E16" s="112"/>
      <c r="F16" s="112"/>
      <c r="G16" s="113"/>
      <c r="H16" s="114" t="s">
        <v>151</v>
      </c>
      <c r="I16" s="115"/>
      <c r="J16" s="118" t="str">
        <f>UPPER(IF(OR(I16="a",I16="as"),E15,IF(OR(I16="b",I16="bs"),E17,)))</f>
        <v/>
      </c>
      <c r="K16" s="1112">
        <f>IF(OR(I16="a",I16="as"),I15,IF(OR(I16="b",I16="bs"),I17,))</f>
        <v>0</v>
      </c>
      <c r="L16" s="104"/>
      <c r="M16" s="936"/>
      <c r="N16" s="105"/>
      <c r="O16" s="1115"/>
      <c r="P16" s="105"/>
      <c r="Q16" s="106"/>
      <c r="R16" s="109"/>
      <c r="T16" s="124" t="str">
        <f>'glavni sodniki'!P30</f>
        <v>Brez sodnika</v>
      </c>
      <c r="U16" s="976" t="str">
        <f>IF(OR(I16="a",I16="as"),C15,IF(OR(I16="b",I16="bs"),C17,""))</f>
        <v/>
      </c>
      <c r="V16" s="840">
        <v>10</v>
      </c>
      <c r="W16" s="1403" t="str">
        <f>UPPER(IF($D25="","",VLOOKUP($D25,'m glavni turnir žrebna lista'!$A$7:$R$38,3)))</f>
        <v/>
      </c>
      <c r="X16" s="1403" t="str">
        <f>PROPER(IF($D25="","",VLOOKUP($D25,'m glavni turnir žrebna lista'!$A$7:$R$38,4)))</f>
        <v/>
      </c>
      <c r="Y16" s="1402" t="str">
        <f t="shared" si="0"/>
        <v/>
      </c>
      <c r="Z16" s="1402" t="str">
        <f>IF(Y16="","",IF(AND($Q$63=1,U25=U24),30,IF(AND($Q$63=2,U25=U24),15,IF(AND($Q$63=3,U25=U24),10,""))))</f>
        <v/>
      </c>
      <c r="AA16" s="1402" t="str">
        <f>IF(Z16="","",IF(AND($Q$63=1,U26=U25,U25=U24),60,IF(AND($Q$63=2,U26=U25,U25=U24),30,IF(AND($Q$63=3,U26=U25,U25=U24),20,""))))</f>
        <v/>
      </c>
      <c r="AB16" s="1402" t="str">
        <f>IF(AA16="","",IF(AND($Q$63=1,U24=U25,U25=U26,U26=U30),120,IF(AND($Q$63=2,U24=U25,U25=U26,U26=U30),60,IF(AND($Q$63=3,U24=U25,U25=U26,U26=U30),40,""))))</f>
        <v/>
      </c>
      <c r="AC16" s="1402" t="str">
        <f>IF(AB16="","",IF(AND($Q$63=1,$U$25=$U$24,$U$24=$U$26,$U$26=$U$30,$U$30=$U$22),120,IF(AND($Q$63=2,$U$25=$U$24,$U$24=$U$26,$U$26=$U$30,$U$30=$U$22),60,IF(AND($Q$63=3,$U$25=$U$24,$U$24=$U$26,$U$26=$U$30,$U$30=$U$22),40,""))))</f>
        <v/>
      </c>
      <c r="AD16" s="1402" t="str">
        <f>IF(AC16="","",IF(AND($Q$63=1,$U$25=$U$24,$U$24=$U$26,$U$26=$U$30,$U$30=$U$22,$U$38=$U$22),120,IF(AND($Q$63=2,$U$25=$U$24,$U$24=$U$26,$U$26=$U$30,$U$30=$U$22,$U$38=$U$22),60,IF(AND($Q$63=3,$U$25=$U$24,$U$24=$U$26,$U$26=$U$30,$U$30=$U$22,$U$38=$U$22),40,""))))</f>
        <v/>
      </c>
      <c r="AE16" s="1541">
        <f t="shared" si="1"/>
        <v>0</v>
      </c>
      <c r="AF16" s="970"/>
      <c r="AG16" s="958"/>
      <c r="AH16" s="958"/>
      <c r="AI16" s="958"/>
      <c r="AJ16" s="958"/>
    </row>
    <row r="17" spans="1:36" s="33" customFormat="1" ht="9.6" customHeight="1">
      <c r="A17" s="501">
        <v>6</v>
      </c>
      <c r="B17" s="101" t="str">
        <f>IF($D17="","",VLOOKUP($D17,'m glavni turnir žrebna lista'!$A$7:$R$38,17))</f>
        <v/>
      </c>
      <c r="C17" s="101" t="str">
        <f>IF($D17="","",VLOOKUP($D17,'m glavni turnir žrebna lista'!$A$7:$R$38,2))</f>
        <v/>
      </c>
      <c r="D17" s="102"/>
      <c r="E17" s="118" t="str">
        <f>UPPER(IF($D17="","",VLOOKUP($D17,'m glavni turnir žrebna lista'!$A$7:$R$38,3)))</f>
        <v/>
      </c>
      <c r="F17" s="118" t="str">
        <f>PROPER(IF($D17="","",VLOOKUP($D17,'m glavni turnir žrebna lista'!$A$7:$R$38,4)))</f>
        <v/>
      </c>
      <c r="G17" s="118"/>
      <c r="H17" s="118" t="str">
        <f>IF($D17="","",VLOOKUP($D17,'m glavni turnir žrebna lista'!$A$7:$R$38,5))</f>
        <v/>
      </c>
      <c r="I17" s="263" t="str">
        <f>IF($D17="","",VLOOKUP($D17,'m glavni turnir žrebna lista'!$A$7:$R$38,14))</f>
        <v/>
      </c>
      <c r="J17" s="259"/>
      <c r="K17" s="269"/>
      <c r="L17" s="104"/>
      <c r="M17" s="936"/>
      <c r="N17" s="105"/>
      <c r="O17" s="1115"/>
      <c r="P17" s="105"/>
      <c r="Q17" s="106"/>
      <c r="R17" s="109"/>
      <c r="U17" s="976" t="str">
        <f>IF($D17="","",VLOOKUP($D17,'m glavni turnir žrebna lista'!$A$7:$R$38,2))</f>
        <v/>
      </c>
      <c r="V17" s="840">
        <v>11</v>
      </c>
      <c r="W17" s="840" t="str">
        <f>UPPER(IF($D27="","",VLOOKUP($D27,'m glavni turnir žrebna lista'!$A$7:$R$38,3)))</f>
        <v/>
      </c>
      <c r="X17" s="840" t="str">
        <f>PROPER(IF($D27="","",VLOOKUP($D27,'m glavni turnir žrebna lista'!$A$7:$R$38,4)))</f>
        <v/>
      </c>
      <c r="Y17" s="873" t="str">
        <f t="shared" si="0"/>
        <v/>
      </c>
      <c r="Z17" s="873" t="str">
        <f>IF(Y17="","",IF(AND($Q$63=1,U28=U27),30,IF(AND($Q$63=2,U28=U27),15,IF(AND($Q$63=3,U28=U27),10,""))))</f>
        <v/>
      </c>
      <c r="AA17" s="873" t="str">
        <f>IF(Z17="","",IF(AND($Q$63=1,U27=U26,U26=U28),60,IF(AND($Q$63=2,U27=U26,U26=U28),30,IF(AND($Q$63=3,U27=U26,U26=U28),20,""))))</f>
        <v/>
      </c>
      <c r="AB17" s="873" t="str">
        <f>IF(AA17="","",IF(AND($Q$63=1,U28=U27,U26=U27,U28=U30),120,IF(AND($Q$63=2,U28=U27,U26=U27,U28=U30),60,IF(AND($Q$63=3,U28=U26,U26=U27,U28=U30),40,""))))</f>
        <v/>
      </c>
      <c r="AC17" s="873" t="str">
        <f>IF(AB17="","",IF(AND($Q$63=1,$U$27=$U$28,$U$28=$U$26,$U$26=$U$30,$U$30=$U$22),120,IF(AND($Q$63=2,$U$27=$U$28,$U$28=$U$26,$U$26=$U$30,$U$30=$U$22),60,IF(AND($Q$63=3,$U$27=$U$28,$U$28=$U$26,$U$26=$U$30,$U$30=$U$22),40,""))))</f>
        <v/>
      </c>
      <c r="AD17" s="873" t="str">
        <f>IF(AC17="","",IF(AND($Q$63=1,$U$27=$U$28,$U$28=$U$26,$U$26=$U$30,$U$30=$U$22,$U$38=$U$22),120,IF(AND($Q$63=2,$U$27=$U$28,$U$28=$U$26,$U$26=$U$30,$U$30=$U$22,$U$38=$U$22),60,IF(AND($Q$63=3,$U$27=$U$28,$U$28=$U$26,$U$26=$U$30,$U$30=$U$22,$U$38=$U$22),40,""))))</f>
        <v/>
      </c>
      <c r="AE17" s="1540">
        <f t="shared" si="1"/>
        <v>0</v>
      </c>
      <c r="AF17" s="970"/>
      <c r="AG17" s="958"/>
      <c r="AH17" s="958"/>
      <c r="AI17" s="958"/>
      <c r="AJ17" s="958"/>
    </row>
    <row r="18" spans="1:36" s="33" customFormat="1" ht="9.6" customHeight="1">
      <c r="A18" s="501"/>
      <c r="B18" s="111"/>
      <c r="C18" s="111"/>
      <c r="D18" s="119"/>
      <c r="E18" s="112"/>
      <c r="F18" s="112"/>
      <c r="G18" s="113"/>
      <c r="H18" s="104"/>
      <c r="I18" s="268"/>
      <c r="J18" s="114" t="s">
        <v>151</v>
      </c>
      <c r="K18" s="120"/>
      <c r="L18" s="116" t="str">
        <f>UPPER(IF(OR(K18="a",K18="as"),J16,IF(OR(K18="b",K18="bs"),J20,)))</f>
        <v/>
      </c>
      <c r="M18" s="996">
        <f>IF(OR(K18="a",K18="as"),K16,IF(OR(K18="b",K18="bs"),K20,))</f>
        <v>0</v>
      </c>
      <c r="N18" s="105"/>
      <c r="O18" s="1115"/>
      <c r="P18" s="105"/>
      <c r="Q18" s="106"/>
      <c r="R18" s="109"/>
      <c r="U18" s="976" t="str">
        <f>IF(OR(K18="a",K18="as"),U16,IF(OR(K18="b",K18="bs"),U20,""))</f>
        <v/>
      </c>
      <c r="V18" s="840">
        <v>12</v>
      </c>
      <c r="W18" s="1403" t="str">
        <f>UPPER(IF($D29="","",VLOOKUP($D29,'m glavni turnir žrebna lista'!$A$7:$R$38,3)))</f>
        <v/>
      </c>
      <c r="X18" s="1403" t="str">
        <f>PROPER(IF($D29="","",VLOOKUP($D29,'m glavni turnir žrebna lista'!$A$7:$R$38,4)))</f>
        <v/>
      </c>
      <c r="Y18" s="1402" t="str">
        <f t="shared" si="0"/>
        <v/>
      </c>
      <c r="Z18" s="1402" t="str">
        <f>IF(Y18="","",IF(AND($Q$63=1,U29=U28),30,IF(AND($Q$63=2,U29=U28),15,IF(AND($Q$63=3,U29=U28),10,""))))</f>
        <v/>
      </c>
      <c r="AA18" s="1402" t="str">
        <f>IF(Z18="","",IF(AND($Q$63=1,U28=U26,U28=U29),60,IF(AND($Q$63=2,U28=U26,U26=U29),30,IF(AND($Q$63=3,U28=U26,U26=U29),20,""))))</f>
        <v/>
      </c>
      <c r="AB18" s="1402" t="str">
        <f>IF(AA18="","",IF(AND($Q$63=1,U29=U28,U26=U28,U29=U30),120,IF(AND($Q$63=2,U29=U28,U26=U28,U29=U30),60,IF(AND($Q$63=3,U29=U26,U26=U28,U29=U30),40,""))))</f>
        <v/>
      </c>
      <c r="AC18" s="1402" t="str">
        <f>IF(AB18="","",IF(AND($Q$63=1,$U$29=$U$28,$U$28=$U$26,$U$26=$U$30,$U$30=$U$22),120,IF(AND($Q$63=2,$U$29=$U$28,$U$28=$U$26,$U$26=$U$30,$U$30=$U$22),60,IF(AND($Q$63=3,$U$29=$U$28,$U$28=$U$26,$U$26=$U$30,$U$30=$U$22),40,""))))</f>
        <v/>
      </c>
      <c r="AD18" s="1402" t="str">
        <f>IF(AC18="","",IF(AND($Q$63=1,$U$29=$U$28,$U$28=$U$26,$U$26=$U$30,$U$30=$U$22,$U$38=$U$22),120,IF(AND($Q$63=2,$U$29=$U$28,$U$28=$U$26,$U$26=$U$30,$U$30=$U$22,$U$38=$U$22),60,IF(AND($Q$63=3,$U$29=$U$28,$U$28=$U$26,$U$26=$U$30,$U$30=$U$22,$U$38=$U$22),40,""))))</f>
        <v/>
      </c>
      <c r="AE18" s="1541">
        <f t="shared" si="1"/>
        <v>0</v>
      </c>
      <c r="AF18" s="970"/>
      <c r="AG18" s="958"/>
      <c r="AH18" s="958"/>
      <c r="AI18" s="958"/>
      <c r="AJ18" s="958"/>
    </row>
    <row r="19" spans="1:36" s="33" customFormat="1" ht="9.6" customHeight="1">
      <c r="A19" s="501">
        <v>7</v>
      </c>
      <c r="B19" s="101" t="str">
        <f>IF($D19="","",VLOOKUP($D19,'m glavni turnir žrebna lista'!$A$7:$R$38,17))</f>
        <v/>
      </c>
      <c r="C19" s="101" t="str">
        <f>IF($D19="","",VLOOKUP($D19,'m glavni turnir žrebna lista'!$A$7:$R$38,2))</f>
        <v/>
      </c>
      <c r="D19" s="102"/>
      <c r="E19" s="118" t="str">
        <f>UPPER(IF($D19="","",VLOOKUP($D19,'m glavni turnir žrebna lista'!$A$7:$R$38,3)))</f>
        <v/>
      </c>
      <c r="F19" s="118" t="str">
        <f>PROPER(IF($D19="","",VLOOKUP($D19,'m glavni turnir žrebna lista'!$A$7:$R$38,4)))</f>
        <v/>
      </c>
      <c r="G19" s="118"/>
      <c r="H19" s="118" t="str">
        <f>IF($D19="","",VLOOKUP($D19,'m glavni turnir žrebna lista'!$A$7:$R$38,5))</f>
        <v/>
      </c>
      <c r="I19" s="251" t="str">
        <f>IF($D19="","",VLOOKUP($D19,'m glavni turnir žrebna lista'!$A$7:$R$38,14))</f>
        <v/>
      </c>
      <c r="J19" s="104"/>
      <c r="K19" s="264"/>
      <c r="L19" s="259"/>
      <c r="M19" s="937"/>
      <c r="N19" s="105"/>
      <c r="O19" s="1115"/>
      <c r="P19" s="105"/>
      <c r="Q19" s="106"/>
      <c r="R19" s="109"/>
      <c r="U19" s="976" t="str">
        <f>IF($D19="","",VLOOKUP($D19,'m glavni turnir žrebna lista'!$A$7:$R$38,2))</f>
        <v/>
      </c>
      <c r="V19" s="840">
        <v>13</v>
      </c>
      <c r="W19" s="840" t="str">
        <f>UPPER(IF($D31="","",VLOOKUP($D31,'m glavni turnir žrebna lista'!$A$7:$R$38,3)))</f>
        <v/>
      </c>
      <c r="X19" s="840" t="str">
        <f>PROPER(IF($D31="","",VLOOKUP($D31,'m glavni turnir žrebna lista'!$A$7:$R$38,4)))</f>
        <v/>
      </c>
      <c r="Y19" s="873" t="str">
        <f t="shared" si="0"/>
        <v/>
      </c>
      <c r="Z19" s="873" t="str">
        <f>IF(Y19="","",IF(AND($Q$63=1,U32=U31),30,IF(AND($Q$63=2,U32=U31),15,IF(AND($Q$63=3,U32=U31),10,""))))</f>
        <v/>
      </c>
      <c r="AA19" s="873" t="str">
        <f>IF(Z19="","",IF(AND($Q$63=1,U34=U32,U32=U31),60,IF(AND($Q$63=2,U34=U32,U32=U31),30,IF(AND($Q$63=3,U34=U32,U32=U31),20,""))))</f>
        <v/>
      </c>
      <c r="AB19" s="873" t="str">
        <f>IF(AA19="","",IF(AND($Q$63=1,U31=U32,U32=U34,U30=U34),120,IF(AND($Q$63=2,U31=U32,U32=U34,U30=U34),60,IF(AND($Q$63=3,U31=U32,U32=U34,U30=U34),40,""))))</f>
        <v/>
      </c>
      <c r="AC19" s="873" t="str">
        <f>IF(AB19="","",IF(AND($Q$63=1,$U$31=$U$32,$U$32=$U$34,$U$34=$U$30,$U$30=$U$22),120,IF(AND($Q$63=2,$U$31=$U$32,$U$32=$U$34,$U$34=$U$30,$U$30=$U$22),60,IF(AND($Q$63=3,$U$31=$U$32,$U$32=$U$34,$U$34=$U$30,$U$30=$U$22),40,""))))</f>
        <v/>
      </c>
      <c r="AD19" s="873" t="str">
        <f>IF(AC19="","",IF(AND($Q$63=1,$U$31=$U$32,$U$32=$U$34,$U$34=$U$30,$U$30=$U$22,$U$38=$U$22),120,IF(AND($Q$63=2,$U$31=$U$32,$U$32=$U$34,$U$34=$U$30,$U$30=$U$22,$U$38=$U$22),60,IF(AND($Q$63=3,$U$31=$U$32,$U$32=$U$34,$U$34=$U$30,$U$30=$U$22,$U$38=$U$22),40,""))))</f>
        <v/>
      </c>
      <c r="AE19" s="1540">
        <f t="shared" si="1"/>
        <v>0</v>
      </c>
      <c r="AF19" s="970"/>
      <c r="AG19" s="958"/>
      <c r="AH19" s="958"/>
      <c r="AI19" s="958"/>
      <c r="AJ19" s="958"/>
    </row>
    <row r="20" spans="1:36" s="33" customFormat="1" ht="9.6" customHeight="1">
      <c r="A20" s="501"/>
      <c r="B20" s="111"/>
      <c r="C20" s="111"/>
      <c r="D20" s="111"/>
      <c r="E20" s="112"/>
      <c r="F20" s="112"/>
      <c r="G20" s="113"/>
      <c r="H20" s="114" t="s">
        <v>151</v>
      </c>
      <c r="I20" s="115"/>
      <c r="J20" s="116" t="str">
        <f>UPPER(IF(OR(I20="a",I20="as"),E19,IF(OR(I20="b",I20="bs"),E21,)))</f>
        <v/>
      </c>
      <c r="K20" s="1114">
        <f>IF(OR(I20="a",I20="as"),I19,IF(OR(I20="b",I20="bs"),I21,))</f>
        <v>0</v>
      </c>
      <c r="L20" s="104"/>
      <c r="M20" s="937"/>
      <c r="N20" s="105"/>
      <c r="O20" s="1115"/>
      <c r="P20" s="105"/>
      <c r="Q20" s="106"/>
      <c r="R20" s="109"/>
      <c r="U20" s="976" t="str">
        <f>IF(OR(I20="a",I20="as"),C19,IF(OR(I20="b",I20="bs"),C21,""))</f>
        <v/>
      </c>
      <c r="V20" s="840">
        <v>14</v>
      </c>
      <c r="W20" s="1403" t="str">
        <f>UPPER(IF($D33="","",VLOOKUP($D33,'m glavni turnir žrebna lista'!$A$7:$R$38,3)))</f>
        <v/>
      </c>
      <c r="X20" s="1403" t="str">
        <f>PROPER(IF($D33="","",VLOOKUP($D33,'m glavni turnir žrebna lista'!$A$7:$R$38,4)))</f>
        <v/>
      </c>
      <c r="Y20" s="1402" t="str">
        <f t="shared" si="0"/>
        <v/>
      </c>
      <c r="Z20" s="1402" t="str">
        <f>IF(Y20="","",IF(AND($Q$63=1,U33=U32),30,IF(AND($Q$63=2,U33=U32),15,IF(AND($Q$63=3,U33=U32),10,""))))</f>
        <v/>
      </c>
      <c r="AA20" s="1402" t="str">
        <f>IF(Z20="","",IF(AND($Q$63=1,U34=U33,U33=U32),60,IF(AND($Q$63=2,U34=U33,U33=U32),30,IF(AND($Q$63=3,U34=U33,U33=U32),20,""))))</f>
        <v/>
      </c>
      <c r="AB20" s="1402" t="str">
        <f>IF(AA20="","",IF(AND($Q$63=1,U32=U33,U33=U30,U30=U34),120,IF(AND($Q$63=2,U32=U33,U33=U30,U30=U34),60,IF(AND($Q$63=3,U32=U33,U33=U30,U30=U34),40,""))))</f>
        <v/>
      </c>
      <c r="AC20" s="1402" t="str">
        <f>IF(AB20="","",IF(AND($Q$63=1,$U$33=$U$32,$U$32=$U$34,$U$34=$U$30,$U$30=$U$22),120,IF(AND($Q$63=2,$U$33=$U$32,$U$32=$U$34,$U$34=$U$30,$U$30=$U$22),60,IF(AND($Q$63=3,$U$33=$U$32,$U$32=$U$34,$U$34=$U$30,$U$30=$U$22),40,""))))</f>
        <v/>
      </c>
      <c r="AD20" s="1402" t="str">
        <f>IF(AC20="","",IF(AND($Q$63=1,$U$33=$U$32,$U$32=$U$34,$U$34=$U$30,$U$30=$U$22,$U$38=$U$22),120,IF(AND($Q$63=2,$U$33=$U$32,$U$32=$U$34,$U$34=$U$30,$U$30=$U$22,$U$38=$U$22),60,IF(AND($Q$63=3,$U$33=$U$32,$U$32=$U$34,$U$34=$U$30,$U$30=$U$22,$U$38=$U$22),40,""))))</f>
        <v/>
      </c>
      <c r="AE20" s="1541">
        <f t="shared" si="1"/>
        <v>0</v>
      </c>
      <c r="AF20" s="970"/>
      <c r="AG20" s="958"/>
      <c r="AH20" s="958"/>
      <c r="AI20" s="958"/>
      <c r="AJ20" s="958"/>
    </row>
    <row r="21" spans="1:36" s="33" customFormat="1" ht="9.6" customHeight="1">
      <c r="A21" s="500">
        <v>8</v>
      </c>
      <c r="B21" s="103" t="str">
        <f>IF($D21="","",VLOOKUP($D21,'m glavni turnir žrebna lista'!$A$7:$R$38,17))</f>
        <v/>
      </c>
      <c r="C21" s="103" t="str">
        <f>IF($D21="","",VLOOKUP($D21,'m glavni turnir žrebna lista'!$A$7:$R$38,2))</f>
        <v/>
      </c>
      <c r="D21" s="102"/>
      <c r="E21" s="103" t="str">
        <f>UPPER(IF($D21="","",VLOOKUP($D21,'m glavni turnir žrebna lista'!$A$7:$R$38,3)))</f>
        <v/>
      </c>
      <c r="F21" s="103" t="str">
        <f>PROPER(IF($D21="","",VLOOKUP($D21,'m glavni turnir žrebna lista'!$A$7:$R$38,4)))</f>
        <v/>
      </c>
      <c r="G21" s="103"/>
      <c r="H21" s="103" t="str">
        <f>IF($D21="","",VLOOKUP($D21,'m glavni turnir žrebna lista'!$A$7:$R$38,5))</f>
        <v/>
      </c>
      <c r="I21" s="263" t="str">
        <f>IF($D21="","",VLOOKUP($D21,'m glavni turnir žrebna lista'!$A$7:$R$38,14))</f>
        <v/>
      </c>
      <c r="J21" s="259"/>
      <c r="K21" s="253"/>
      <c r="L21" s="104"/>
      <c r="M21" s="937"/>
      <c r="N21" s="105"/>
      <c r="O21" s="1115"/>
      <c r="P21" s="105"/>
      <c r="Q21" s="106"/>
      <c r="R21" s="109"/>
      <c r="U21" s="976" t="str">
        <f>IF($D21="","",VLOOKUP($D21,'m glavni turnir žrebna lista'!$A$7:$R$38,2))</f>
        <v/>
      </c>
      <c r="V21" s="840">
        <v>15</v>
      </c>
      <c r="W21" s="840" t="str">
        <f>UPPER(IF($D35="","",VLOOKUP($D35,'m glavni turnir žrebna lista'!$A$7:$R$38,3)))</f>
        <v/>
      </c>
      <c r="X21" s="840" t="str">
        <f>PROPER(IF($D35="","",VLOOKUP($D35,'m glavni turnir žrebna lista'!$A$7:$R$38,4)))</f>
        <v/>
      </c>
      <c r="Y21" s="873" t="str">
        <f t="shared" si="0"/>
        <v/>
      </c>
      <c r="Z21" s="873" t="str">
        <f>IF(Y21="","",IF(AND($Q$63=1,U36=U35),30,IF(AND($Q$63=2,U36=U35),15,IF(AND($Q$63=3,U36=U35),10,""))))</f>
        <v/>
      </c>
      <c r="AA21" s="873" t="str">
        <f>IF(Z21="","",IF(AND($Q$63=1,U35=U34,U34=U36),60,IF(AND($Q$63=2,U35=U34,U34=U36),30,IF(AND($Q$63=3,U35=U34,U34=U36),20,""))))</f>
        <v/>
      </c>
      <c r="AB21" s="873" t="str">
        <f>IF(AA21="","",IF(AND($Q$63=1,U30=U34,U34=U35,U35=U36),120,IF(AND($Q$63=2,U30=U34,U34=U35,U35=U36),60,IF(AND($Q$63=3,U30=U34,U34=U35,U35=U36),40,""))))</f>
        <v/>
      </c>
      <c r="AC21" s="873" t="str">
        <f>IF(AB21="","",IF(AND($Q$63=1,$U$35=$U$36,$U$36=$U$34,$U$34=$U$30,$U$30=$U$22),120,IF(AND($Q$63=2,$U$35=$U$36,$U$36=$U$34,$U$34=$U$30,$U$30=$U$22),60,IF(AND($Q$63=3,$U$35=$U$36,$U$36=$U$34,$U$34=$U$30,$U$30=$U$22),40,""))))</f>
        <v/>
      </c>
      <c r="AD21" s="873" t="str">
        <f>IF(AC21="","",IF(AND($Q$63=1,$U$35=$U$36,$U$36=$U$34,$U$34=$U$30,$U$30=$U$22,$U$38=$U$22),120,IF(AND($Q$63=2,$U$35=$U$36,$U$36=$U$34,$U$34=$U$30,$U$30=$U$22,$U$38=$U$22),60,IF(AND($Q$63=3,$U$35=$U$36,$U$36=$U$34,$U$34=$U$30,$U$30=$U$22,$U$38=$U$22),40,""))))</f>
        <v/>
      </c>
      <c r="AE21" s="1540">
        <f t="shared" si="1"/>
        <v>0</v>
      </c>
      <c r="AF21" s="970"/>
      <c r="AG21" s="958"/>
      <c r="AH21" s="958"/>
      <c r="AI21" s="958"/>
      <c r="AJ21" s="958"/>
    </row>
    <row r="22" spans="1:36" s="33" customFormat="1" ht="9.6" customHeight="1">
      <c r="A22" s="501"/>
      <c r="B22" s="111"/>
      <c r="C22" s="111"/>
      <c r="D22" s="111"/>
      <c r="E22" s="123"/>
      <c r="F22" s="123"/>
      <c r="G22" s="125"/>
      <c r="H22" s="123"/>
      <c r="I22" s="268"/>
      <c r="J22" s="104"/>
      <c r="K22" s="253"/>
      <c r="L22" s="104"/>
      <c r="M22" s="937"/>
      <c r="N22" s="114" t="s">
        <v>151</v>
      </c>
      <c r="O22" s="120"/>
      <c r="P22" s="116" t="str">
        <f>UPPER(IF(OR(O22="a",O22="as"),N14,IF(OR(O22="b",O22="bs"),N30,)))</f>
        <v/>
      </c>
      <c r="Q22" s="1123">
        <f>IF(OR(O22="a",O22="as"),O14,IF(OR(O22="b",O22="bs"),O30,))</f>
        <v>0</v>
      </c>
      <c r="R22" s="109"/>
      <c r="U22" s="976" t="str">
        <f>IF(OR(O22="a",O22="as"),$U$14,IF(OR(O22="b",O22="bs"),U30,""))</f>
        <v/>
      </c>
      <c r="V22" s="840">
        <v>16</v>
      </c>
      <c r="W22" s="1403" t="str">
        <f>UPPER(IF($D37="","",VLOOKUP($D37,'m glavni turnir žrebna lista'!$A$7:$R$38,3)))</f>
        <v/>
      </c>
      <c r="X22" s="1403" t="str">
        <f>PROPER(IF($D37="","",VLOOKUP($D37,'m glavni turnir žrebna lista'!$A$7:$R$38,4)))</f>
        <v/>
      </c>
      <c r="Y22" s="1402" t="str">
        <f t="shared" si="0"/>
        <v/>
      </c>
      <c r="Z22" s="1402" t="str">
        <f>IF(Y22="","",IF(AND($Q$63=1,U37=U36),30,IF(AND($Q$63=2,U37=U36),15,IF(AND($Q$63=3,U37=U36),10,""))))</f>
        <v/>
      </c>
      <c r="AA22" s="1402" t="str">
        <f>IF(Z22="","",IF(AND($Q$63=1,U36=U34,U34=U37),60,IF(AND($Q$63=2,U36=U34,U34=U37),30,IF(AND($Q$63=3,U36=U34,U34=U37),20,""))))</f>
        <v/>
      </c>
      <c r="AB22" s="1402" t="str">
        <f>IF(AA22="","",IF(AND($Q$63=1,U30=U34,U34=U36,U36=U37),120,IF(AND($Q$63=2,U30=U34,U34=U36,U36=U37),60,IF(AND($Q$63=3,U30=U34,U34=U36,U36=U37),40,""))))</f>
        <v/>
      </c>
      <c r="AC22" s="1402" t="str">
        <f>IF(AB22="","",IF(AND($Q$63=1,$U$37=$U$36,$U$36=$U$34,$U$34=$U$30,$U$30=$U$22),120,IF(AND($Q$63=2,$U$37=$U$36,$U$36=$U$34,$U$34=$U$30,$U$30=$U$22),60,IF(AND($Q$63=3,$U$37=$U$36,$U$36=$U$34,$U$34=$U$30,$U$30=$U$22),40,""))))</f>
        <v/>
      </c>
      <c r="AD22" s="1402" t="str">
        <f>IF(AC22="","",IF(AND($Q$63=1,$U$37=$U$36,$U$36=$U$34,$U$34=$U$30,$U$30=$U$22,$U$38=$U$22),120,IF(AND($Q$63=2,$U$37=$U$36,$U$36=$U$34,$U$34=$U$30,$U$30=$U$22,$U$38=$U$22),60,IF(AND($Q$63=3,$U$37=$U$36,$U$36=$U$34,$U$34=$U$30,$U$30=$U$22,$U$38=$U$22),40,""))))</f>
        <v/>
      </c>
      <c r="AE22" s="1541">
        <f t="shared" si="1"/>
        <v>0</v>
      </c>
      <c r="AF22" s="970"/>
      <c r="AG22" s="958"/>
      <c r="AH22" s="958"/>
      <c r="AI22" s="958"/>
      <c r="AJ22" s="958"/>
    </row>
    <row r="23" spans="1:36" s="33" customFormat="1" ht="9.6" customHeight="1">
      <c r="A23" s="500">
        <v>9</v>
      </c>
      <c r="B23" s="103" t="str">
        <f>IF($D23="","",VLOOKUP($D23,'m glavni turnir žrebna lista'!$A$7:$R$38,17))</f>
        <v/>
      </c>
      <c r="C23" s="103" t="str">
        <f>IF($D23="","",VLOOKUP($D23,'m glavni turnir žrebna lista'!$A$7:$R$38,2))</f>
        <v/>
      </c>
      <c r="D23" s="102"/>
      <c r="E23" s="103" t="str">
        <f>UPPER(IF($D23="","",VLOOKUP($D23,'m glavni turnir žrebna lista'!$A$7:$R$38,3)))</f>
        <v/>
      </c>
      <c r="F23" s="103" t="str">
        <f>PROPER(IF($D23="","",VLOOKUP($D23,'m glavni turnir žrebna lista'!$A$7:$R$38,4)))</f>
        <v/>
      </c>
      <c r="G23" s="103"/>
      <c r="H23" s="103" t="str">
        <f>IF($D23="","",VLOOKUP($D23,'m glavni turnir žrebna lista'!$A$7:$R$38,5))</f>
        <v/>
      </c>
      <c r="I23" s="251" t="str">
        <f>IF($D23="","",VLOOKUP($D23,'m glavni turnir žrebna lista'!$A$7:$R$38,14))</f>
        <v/>
      </c>
      <c r="J23" s="104"/>
      <c r="K23" s="253"/>
      <c r="L23" s="104"/>
      <c r="M23" s="937"/>
      <c r="N23" s="105"/>
      <c r="O23" s="1115"/>
      <c r="P23" s="259"/>
      <c r="Q23" s="1115"/>
      <c r="R23" s="109"/>
      <c r="U23" s="976" t="str">
        <f>IF($D23="","",VLOOKUP($D23,'m glavni turnir žrebna lista'!$A$7:$R$38,2))</f>
        <v/>
      </c>
      <c r="V23" s="840">
        <v>17</v>
      </c>
      <c r="W23" s="840" t="str">
        <f>UPPER(IF($D39="","",VLOOKUP($D39,'m glavni turnir žrebna lista'!$A$7:$R$38,3)))</f>
        <v/>
      </c>
      <c r="X23" s="840" t="str">
        <f>PROPER(IF($D39="","",VLOOKUP($D39,'m glavni turnir žrebna lista'!$A$7:$R$38,4)))</f>
        <v/>
      </c>
      <c r="Y23" s="873" t="str">
        <f t="shared" si="0"/>
        <v/>
      </c>
      <c r="Z23" s="873" t="str">
        <f>IF(Y23="","",IF(AND($Q$63=1,U40=U39),30,IF(AND($Q$63=2,U40=U39),15,IF(AND($Q$63=3,U40=U39),10,""))))</f>
        <v/>
      </c>
      <c r="AA23" s="873" t="str">
        <f>IF(Z23="","",IF(AND($Q$63=1,U39=U40,U40=U42),60,IF(AND($Q$63=2,U39=U40,U40=U42),30,IF(AND($Q$63=3,U39=U40,U40=U42),20,""))))</f>
        <v/>
      </c>
      <c r="AB23" s="873" t="str">
        <f>IF(AA23="","",IF(AND($Q$63=1,U46=U42,U42=U40,U40=U39),120,IF(AND($Q$63=2,U46=U42,U42=U40,U40=U39),60,IF(AND($Q$63=3,U46=U42,U42=U40,U40=U39),40,""))))</f>
        <v/>
      </c>
      <c r="AC23" s="873" t="str">
        <f>IF(AB23="","",IF(AND($Q$63=1,$U$39=$U$40,$U$40=$U$42,$U$42=$U$46,$U$46=$U$54),120,IF(AND($Q$63=2,$U$39=$U$40,$U$40=$U$42,$U$42=$U$46,$U$46=$U$54),60,IF(AND($Q$63=3,$U$39=$U$40,$U$40=$U$42,$U$42=$U$46,$U$46=$U$54),40,""))))</f>
        <v/>
      </c>
      <c r="AD23" s="873" t="str">
        <f>IF(AC23="","",IF(AND($Q$63=1,$U$39=$U$40,$U$40=$U$42,$U$42=$U$46,$U$46=$U$54,$U$38=$U$54),120,IF(AND($Q$63=2,$U$39=$U$40,$U$40=$U$42,$U$42=$U$46,$U$46=$U$54,$U$38=$U$54),60,IF(AND($Q$63=3,$U$39=$U$40,$U$40=$U$42,$U$42=$U$46,$U$46=$U$54,$U$38=$U$54),40,""))))</f>
        <v/>
      </c>
      <c r="AE23" s="1540">
        <f t="shared" si="1"/>
        <v>0</v>
      </c>
      <c r="AF23" s="970"/>
      <c r="AG23" s="958"/>
      <c r="AH23" s="958"/>
      <c r="AI23" s="958"/>
      <c r="AJ23" s="958"/>
    </row>
    <row r="24" spans="1:36" s="33" customFormat="1" ht="9.6" customHeight="1">
      <c r="A24" s="501"/>
      <c r="B24" s="111"/>
      <c r="C24" s="111"/>
      <c r="D24" s="111"/>
      <c r="E24" s="112"/>
      <c r="F24" s="112"/>
      <c r="G24" s="113"/>
      <c r="H24" s="114" t="s">
        <v>151</v>
      </c>
      <c r="I24" s="115"/>
      <c r="J24" s="116" t="str">
        <f>UPPER(IF(OR(I24="a",I24="as"),E23,IF(OR(I24="b",I24="bs"),E25,)))</f>
        <v/>
      </c>
      <c r="K24" s="1112">
        <f>IF(OR(I24="a",I24="as"),I23,IF(OR(I24="b",I24="bs"),I25,))</f>
        <v>0</v>
      </c>
      <c r="L24" s="104"/>
      <c r="M24" s="937"/>
      <c r="N24" s="105"/>
      <c r="O24" s="1115"/>
      <c r="P24" s="105"/>
      <c r="Q24" s="1115"/>
      <c r="R24" s="109"/>
      <c r="U24" s="976" t="str">
        <f>IF(OR(I24="a",I24="as"),C23,IF(OR(I24="b",I24="bs"),C25,""))</f>
        <v/>
      </c>
      <c r="V24" s="840">
        <v>18</v>
      </c>
      <c r="W24" s="1403" t="str">
        <f>UPPER(IF($D41="","",VLOOKUP($D41,'m glavni turnir žrebna lista'!$A$7:$R$38,3)))</f>
        <v/>
      </c>
      <c r="X24" s="1403" t="str">
        <f>PROPER(IF($D41="","",VLOOKUP($D41,'m glavni turnir žrebna lista'!$A$7:$R$38,4)))</f>
        <v/>
      </c>
      <c r="Y24" s="1402" t="str">
        <f t="shared" si="0"/>
        <v/>
      </c>
      <c r="Z24" s="1402" t="str">
        <f>IF(Y24="","",IF(AND($Q$63=1,U41=U40),30,IF(AND($Q$63=2,U41=U40),15,IF(AND($Q$63=3,U41=U40),10,""))))</f>
        <v/>
      </c>
      <c r="AA24" s="1402" t="str">
        <f>IF(Z24="","",IF(AND($Q$63=1,U40=U41,U41=U42),60,IF(AND($Q$63=2,U40=U41,U41=U42),30,IF(AND($Q$63=3,U40=U41,U41=U42),20,""))))</f>
        <v/>
      </c>
      <c r="AB24" s="1402" t="str">
        <f>IF(AA24="","",IF(AND($Q$63=1,U46=U42,U42=U40,U40=U41),120,IF(AND($Q$63=2,U46=U42,U42=U40,U40=U41),60,IF(AND($Q$63=3,U46=U42,U42=U40,U41=U40),40,""))))</f>
        <v/>
      </c>
      <c r="AC24" s="1402" t="str">
        <f>IF(AB24="","",IF(AND($Q$63=1,$U$41=$U$40,$U$40=$U$42,$U$42=$U$46,$U$46=$U$54),120,IF(AND($Q$63=2,$U$41=$U$40,$U$40=$U$42,$U$42=$U$46,$U$46=$U$54),60,IF(AND($Q$63=3,$U$41=$U$40,$U$40=$U$42,$U$42=$U$46,$U$46=$U$54),40,""))))</f>
        <v/>
      </c>
      <c r="AD24" s="1402" t="str">
        <f>IF(AC24="","",IF(AND($Q$63=1,$U$41=$U$40,$U$40=$U$42,$U$42=$U$46,$U$46=$U$54,$U$38=$U$54),120,IF(AND($Q$63=2,$U$41=$U$40,$U$40=$U$42,$U$42=$U$46,$U$46=$U$54,$U$38=$U$54),60,IF(AND($Q$63=3,$U$41=$U$40,$U$40=$U$42,$U$42=$U$46,$U$46=$U$54,$U$38=$U$54),40,""))))</f>
        <v/>
      </c>
      <c r="AE24" s="1541">
        <f t="shared" si="1"/>
        <v>0</v>
      </c>
      <c r="AF24" s="970"/>
      <c r="AG24" s="958"/>
      <c r="AH24" s="958"/>
      <c r="AI24" s="958"/>
      <c r="AJ24" s="958"/>
    </row>
    <row r="25" spans="1:36" s="33" customFormat="1" ht="9.6" customHeight="1">
      <c r="A25" s="501">
        <v>10</v>
      </c>
      <c r="B25" s="101" t="str">
        <f>IF($D25="","",VLOOKUP($D25,'m glavni turnir žrebna lista'!$A$7:$R$38,17))</f>
        <v/>
      </c>
      <c r="C25" s="101" t="str">
        <f>IF($D25="","",VLOOKUP($D25,'m glavni turnir žrebna lista'!$A$7:$R$38,2))</f>
        <v/>
      </c>
      <c r="D25" s="102"/>
      <c r="E25" s="118" t="str">
        <f>UPPER(IF($D25="","",VLOOKUP($D25,'m glavni turnir žrebna lista'!$A$7:$R$38,3)))</f>
        <v/>
      </c>
      <c r="F25" s="118" t="str">
        <f>PROPER(IF($D25="","",VLOOKUP($D25,'m glavni turnir žrebna lista'!$A$7:$R$38,4)))</f>
        <v/>
      </c>
      <c r="G25" s="118"/>
      <c r="H25" s="118" t="str">
        <f>IF($D25="","",VLOOKUP($D25,'m glavni turnir žrebna lista'!$A$7:$R$38,5))</f>
        <v/>
      </c>
      <c r="I25" s="263" t="str">
        <f>IF($D25="","",VLOOKUP($D25,'m glavni turnir žrebna lista'!$A$7:$R$38,14))</f>
        <v/>
      </c>
      <c r="J25" s="259"/>
      <c r="K25" s="269"/>
      <c r="L25" s="104"/>
      <c r="M25" s="937"/>
      <c r="N25" s="105"/>
      <c r="O25" s="1115"/>
      <c r="P25" s="105"/>
      <c r="Q25" s="1115"/>
      <c r="R25" s="109"/>
      <c r="U25" s="976" t="str">
        <f>IF($D25="","",VLOOKUP($D25,'m glavni turnir žrebna lista'!$A$7:$R$38,2))</f>
        <v/>
      </c>
      <c r="V25" s="840">
        <v>19</v>
      </c>
      <c r="W25" s="840" t="str">
        <f>UPPER(IF($D43="","",VLOOKUP($D43,'m glavni turnir žrebna lista'!$A$7:$R$38,3)))</f>
        <v/>
      </c>
      <c r="X25" s="840" t="str">
        <f>PROPER(IF($D43="","",VLOOKUP($D43,'m glavni turnir žrebna lista'!$A$7:$R$38,4)))</f>
        <v/>
      </c>
      <c r="Y25" s="873" t="str">
        <f t="shared" si="0"/>
        <v/>
      </c>
      <c r="Z25" s="873" t="str">
        <f>IF(Y25="","",IF(AND($Q$63=1,U44=U43),30,IF(AND($Q$63=2,U44=U43),15,IF(AND($Q$63=3,U44=U43),10,""))))</f>
        <v/>
      </c>
      <c r="AA25" s="873" t="str">
        <f>IF(Z25="","",IF(AND($Q$63=1,U44=U42,U44=U43),60,IF(AND($Q$63=2,U42=U44,U44=U43),30,IF(AND($Q$63=3,U42=U44,U44=U43),20,""))))</f>
        <v/>
      </c>
      <c r="AB25" s="873" t="str">
        <f>IF(AA25="","",IF(AND($Q$63=1,U46=U42,U42=U44,U44=U43),120,IF(AND($Q$63=2,U46=U42,U42=U44,U44=U43),60,IF(AND($Q$63=3,U46=U42,U42=U44,U44=U43),40,""))))</f>
        <v/>
      </c>
      <c r="AC25" s="873" t="str">
        <f>IF(AB25="","",IF(AND($Q$63=1,$U$43=$U$44,$U$44=$U$42,$U$42=$U$46,$U$46=$U$54),120,IF(AND($Q$63=2,$U$43=$U$44,$U$44=$U$42,$U$42=$U$46,$U$46=$U$54),60,IF(AND($Q$63=3,$U$43=$U$44,$U$44=$U$42,$U$42=$U$46,$U$46=$U$54),40,""))))</f>
        <v/>
      </c>
      <c r="AD25" s="873" t="str">
        <f>IF(AC25="","",IF(AND($Q$63=1,$U$43=$U$44,$U$44=$U$42,$U$42=$U$46,$U$46=$U$54,$U$38=$U$54),120,IF(AND($Q$63=2,$U$43=$U$44,$U$44=$U$42,$U$42=$U$46,$U$46=$U$54,$U$38=$U$54),60,IF(AND($Q$63=3,$U$43=$U$44,$U$44=$U$42,$U$42=$U$46,$U$46=$U$54,$U$38=$U$54),40,""))))</f>
        <v/>
      </c>
      <c r="AE25" s="1540">
        <f t="shared" si="1"/>
        <v>0</v>
      </c>
      <c r="AF25" s="970"/>
      <c r="AG25" s="958"/>
      <c r="AH25" s="958"/>
      <c r="AI25" s="958"/>
      <c r="AJ25" s="958"/>
    </row>
    <row r="26" spans="1:36" s="33" customFormat="1" ht="9.6" customHeight="1">
      <c r="A26" s="501"/>
      <c r="B26" s="111"/>
      <c r="C26" s="111"/>
      <c r="D26" s="119"/>
      <c r="E26" s="112"/>
      <c r="F26" s="112"/>
      <c r="G26" s="113"/>
      <c r="H26" s="112"/>
      <c r="I26" s="268"/>
      <c r="J26" s="114" t="s">
        <v>151</v>
      </c>
      <c r="K26" s="120"/>
      <c r="L26" s="116" t="str">
        <f>UPPER(IF(OR(K26="a",K26="as"),J24,IF(OR(K26="b",K26="bs"),J28,)))</f>
        <v/>
      </c>
      <c r="M26" s="994">
        <f>IF(OR(K26="a",K26="as"),K24,IF(OR(K26="b",K26="bs"),K28,))</f>
        <v>0</v>
      </c>
      <c r="N26" s="105"/>
      <c r="O26" s="1115"/>
      <c r="P26" s="105"/>
      <c r="Q26" s="1115"/>
      <c r="R26" s="109"/>
      <c r="U26" s="976" t="str">
        <f>IF(OR(K26="a",K26="as"),U24,IF(OR(K26="b",K26="bs"),U28,""))</f>
        <v/>
      </c>
      <c r="V26" s="840">
        <v>20</v>
      </c>
      <c r="W26" s="1403" t="str">
        <f>UPPER(IF($D45="","",VLOOKUP($D45,'m glavni turnir žrebna lista'!$A$7:$R$38,3)))</f>
        <v/>
      </c>
      <c r="X26" s="1403" t="str">
        <f>PROPER(IF($D45="","",VLOOKUP($D45,'m glavni turnir žrebna lista'!$A$7:$R$38,4)))</f>
        <v/>
      </c>
      <c r="Y26" s="1402" t="str">
        <f t="shared" si="0"/>
        <v/>
      </c>
      <c r="Z26" s="1402" t="str">
        <f>IF(Y26="","",IF(AND($Q$63=1,U45=U44),30,IF(AND($Q$63=2,U45=U44),15,IF(AND($Q$63=3,U45=U44),10,""))))</f>
        <v/>
      </c>
      <c r="AA26" s="1402" t="str">
        <f>IF(Z26="","",IF(AND($Q$63=1,U45=U42,U45=U44),60,IF(AND($Q$63=2,U42=U45,U45=U44),30,IF(AND($Q$63=3,U42=U45,U45=U44),20,""))))</f>
        <v/>
      </c>
      <c r="AB26" s="1402" t="str">
        <f>IF(AA26="","",IF(AND($Q$63=1,U46=U42,U42=U44,U45=U44),120,IF(AND($Q$63=2,U46=U42,U42=U44,U45=U44),60,IF(AND($Q$63=3,U46=U42,U42=U44,U45=U44),40,""))))</f>
        <v/>
      </c>
      <c r="AC26" s="1402" t="str">
        <f>IF(AB26="","",IF(AND($Q$63=1,$U$45=$U$44,$U$44=$U$42,$U$42=$U$46,$U$46=$U$54),120,IF(AND($Q$63=2,$U$45=$U$44,$U$44=$U$42,$U$42=$U$46,$U$46=$U$54),60,IF(AND($Q$63=3,$U$45=$U$44,$U$44=$U$42,$U$42=$U$46,$U$46=$U$54),40,""))))</f>
        <v/>
      </c>
      <c r="AD26" s="1402" t="str">
        <f>IF(AC26="","",IF(AND($Q$63=1,$U$45=$U$44,$U$44=$U$42,$U$42=$U$46,$U$46=$U$54,$U$38=$U$54),120,IF(AND($Q$63=2,$U$45=$U$44,$U$44=$U$42,$U$42=$U$46,$U$46=$U$54,$U$38=$U$54),60,IF(AND($Q$63=3,$U$45=$U$44,$U$44=$U$42,$U$42=$U$46,$U$46=$U$54,$U$38=$U$54),40,""))))</f>
        <v/>
      </c>
      <c r="AE26" s="1541">
        <f t="shared" si="1"/>
        <v>0</v>
      </c>
      <c r="AF26" s="970"/>
      <c r="AG26" s="958"/>
      <c r="AH26" s="958"/>
      <c r="AI26" s="958"/>
      <c r="AJ26" s="958"/>
    </row>
    <row r="27" spans="1:36" s="33" customFormat="1" ht="9.6" customHeight="1">
      <c r="A27" s="501">
        <v>11</v>
      </c>
      <c r="B27" s="101" t="str">
        <f>IF($D27="","",VLOOKUP($D27,'m glavni turnir žrebna lista'!$A$7:$R$38,17))</f>
        <v/>
      </c>
      <c r="C27" s="101" t="str">
        <f>IF($D27="","",VLOOKUP($D27,'m glavni turnir žrebna lista'!$A$7:$R$38,2))</f>
        <v/>
      </c>
      <c r="D27" s="102"/>
      <c r="E27" s="118" t="str">
        <f>UPPER(IF($D27="","",VLOOKUP($D27,'m glavni turnir žrebna lista'!$A$7:$R$38,3)))</f>
        <v/>
      </c>
      <c r="F27" s="118" t="str">
        <f>PROPER(IF($D27="","",VLOOKUP($D27,'m glavni turnir žrebna lista'!$A$7:$R$38,4)))</f>
        <v/>
      </c>
      <c r="G27" s="118"/>
      <c r="H27" s="118" t="str">
        <f>IF($D27="","",VLOOKUP($D27,'m glavni turnir žrebna lista'!$A$7:$R$38,5))</f>
        <v/>
      </c>
      <c r="I27" s="251" t="str">
        <f>IF($D27="","",VLOOKUP($D27,'m glavni turnir žrebna lista'!$A$7:$R$38,14))</f>
        <v/>
      </c>
      <c r="J27" s="104"/>
      <c r="K27" s="264"/>
      <c r="L27" s="259"/>
      <c r="M27" s="936"/>
      <c r="N27" s="105"/>
      <c r="O27" s="1115"/>
      <c r="P27" s="105"/>
      <c r="Q27" s="1115"/>
      <c r="R27" s="109"/>
      <c r="U27" s="976" t="str">
        <f>IF($D27="","",VLOOKUP($D27,'m glavni turnir žrebna lista'!$A$7:$R$38,2))</f>
        <v/>
      </c>
      <c r="V27" s="840">
        <v>21</v>
      </c>
      <c r="W27" s="840" t="str">
        <f>UPPER(IF($D47="","",VLOOKUP($D47,'m glavni turnir žrebna lista'!$A$7:$R$38,3)))</f>
        <v/>
      </c>
      <c r="X27" s="840" t="str">
        <f>PROPER(IF($D47="","",VLOOKUP($D47,'m glavni turnir žrebna lista'!$A$7:$R$38,4)))</f>
        <v/>
      </c>
      <c r="Y27" s="873" t="str">
        <f t="shared" si="0"/>
        <v/>
      </c>
      <c r="Z27" s="873" t="str">
        <f>IF(Y27="","",IF(AND($Q$63=1,U48=U47),30,IF(AND($Q$63=2,U48=U47),15,IF(AND($Q$63=3,U48=U47),10,""))))</f>
        <v/>
      </c>
      <c r="AA27" s="873" t="str">
        <f>IF(Z27="","",IF(AND($Q$63=1,U50=U48,U48=U47),60,IF(AND($Q$63=2,U50=U48,U48=U47),30,IF(AND($Q$63=3,U50=U48,U48=U47),20,""))))</f>
        <v/>
      </c>
      <c r="AB27" s="873" t="str">
        <f>IF(AA27="","",IF(AND($Q$63=1,U46=U50,U50=U48,U48=U47),120,IF(AND($Q$63=2,U46=U50,U50=U48,U48=U47),60,IF(AND($Q$63=3,U46=U50,U50=U48,U48=U47),40,""))))</f>
        <v/>
      </c>
      <c r="AC27" s="873" t="str">
        <f>IF(AB27="","",IF(AND($Q$63=1,$U$47=$U$48,$U$48=$U$50,$U$50=$U$46,$U$46=$U$54),120,IF(AND($Q$63=2,$U$47=$U$48,$U$48=$U$50,$U$50=$U$46,$U$46=$U$54),60,IF(AND($Q$63=3,$U$47=$U$48,$U$48=$U$50,$U$50=$U$46,$U$46=$U$54),40,""))))</f>
        <v/>
      </c>
      <c r="AD27" s="873" t="str">
        <f>IF(AC27="","",IF(AND($Q$63=1,$U$47=$U$48,$U$48=$U$50,$U$50=$U$46,$U$46=$U$54,$U$38=$U$54),120,IF(AND($Q$63=2,$U$47=$U$48,$U$48=$U$50,$U$50=$U$46,$U$46=$U$54,$U$38=$U$54),60,IF(AND($Q$63=3,$U$47=$U$48,$U$48=$U$50,$U$50=$U$46,$U$46=$U$54,$U$38=$U$54),40,""))))</f>
        <v/>
      </c>
      <c r="AE27" s="1540">
        <f t="shared" si="1"/>
        <v>0</v>
      </c>
      <c r="AF27" s="970"/>
      <c r="AG27" s="958"/>
      <c r="AH27" s="958"/>
      <c r="AI27" s="958"/>
      <c r="AJ27" s="958"/>
    </row>
    <row r="28" spans="1:36" s="33" customFormat="1" ht="9.6" customHeight="1">
      <c r="A28" s="502"/>
      <c r="B28" s="111"/>
      <c r="C28" s="111"/>
      <c r="D28" s="119"/>
      <c r="E28" s="112"/>
      <c r="F28" s="112"/>
      <c r="G28" s="113"/>
      <c r="H28" s="114" t="s">
        <v>151</v>
      </c>
      <c r="I28" s="115"/>
      <c r="J28" s="116" t="str">
        <f>UPPER(IF(OR(I28="a",I28="as"),E27,IF(OR(I28="b",I28="bs"),E29,)))</f>
        <v/>
      </c>
      <c r="K28" s="1113">
        <f>IF(OR(I28="a",I28="as"),I27,IF(OR(I28="b",I28="bs"),I29,))</f>
        <v>0</v>
      </c>
      <c r="L28" s="104"/>
      <c r="M28" s="936"/>
      <c r="N28" s="105"/>
      <c r="O28" s="1115"/>
      <c r="P28" s="105"/>
      <c r="Q28" s="1115"/>
      <c r="R28" s="109"/>
      <c r="U28" s="976" t="str">
        <f>IF(OR(I28="a",I28="as"),C27,IF(OR(I28="b",I28="bs"),C29,""))</f>
        <v/>
      </c>
      <c r="V28" s="840">
        <v>22</v>
      </c>
      <c r="W28" s="1403" t="str">
        <f>UPPER(IF($D49="","",VLOOKUP($D49,'m glavni turnir žrebna lista'!$A$7:$R$38,3)))</f>
        <v/>
      </c>
      <c r="X28" s="1403" t="str">
        <f>PROPER(IF($D49="","",VLOOKUP($D49,'m glavni turnir žrebna lista'!$A$7:$R$38,4)))</f>
        <v/>
      </c>
      <c r="Y28" s="1402" t="str">
        <f t="shared" si="0"/>
        <v/>
      </c>
      <c r="Z28" s="1402" t="str">
        <f>IF(Y28="","",IF(AND($Q$63=1,U49=U48),30,IF(AND($Q$63=2,U49=U48),15,IF(AND($Q$63=3,U49=U48),10,""))))</f>
        <v/>
      </c>
      <c r="AA28" s="1402" t="str">
        <f>IF(Z28="","",IF(AND($Q$63=1,U50=U49,U49=U48),60,IF(AND($Q$63=2,U50=U49,U49=U48),30,IF(AND($Q$63=3,U50=U49,U49=U48),20,""))))</f>
        <v/>
      </c>
      <c r="AB28" s="1402" t="str">
        <f>IF(AA28="","",IF(AND($Q$63=1,U46=U50,U50=U48,U49=U48),120,IF(AND($Q$63=2,U46=U50,U50=U48,U48=U49),60,IF(AND($Q$63=3,U46=U50,U50=U48,U49=U48),40,""))))</f>
        <v/>
      </c>
      <c r="AC28" s="1402" t="str">
        <f>IF(AB28="","",IF(AND($Q$63=1,$U$49=$U$48,$U$48=$U$50,$U$50=$U$46,$U$46=$U$54),120,IF(AND($Q$63=2,$U$49=$U$48,$U$48=$U$50,$U$50=$U$46,$U$46=$U$54),60,IF(AND($Q$63=3,$U$49=$U$48,$U$48=$U$50,$U$50=$U$46,$U$46=$U$54),40,""))))</f>
        <v/>
      </c>
      <c r="AD28" s="1402" t="str">
        <f>IF(AC28="","",IF(AND($Q$63=1,$U$49=$U$48,$U$48=$U$50,$U$50=$U$46,$U$46=$U$54,$U$38=$U$54),120,IF(AND($Q$63=2,$U$49=$U$48,$U$48=$U$50,$U$50=$U$46,$U$46=$U$54,$U$38=$U$54),60,IF(AND($Q$63=3,$U$49=$U$48,$U$48=$U$50,$U$50=$U$46,$U$46=$U$54,$U$38=$U$54),40,""))))</f>
        <v/>
      </c>
      <c r="AE28" s="1541">
        <f t="shared" si="1"/>
        <v>0</v>
      </c>
      <c r="AF28" s="970"/>
      <c r="AG28" s="958"/>
      <c r="AH28" s="958"/>
      <c r="AI28" s="958"/>
      <c r="AJ28" s="958"/>
    </row>
    <row r="29" spans="1:36" s="33" customFormat="1" ht="9.6" customHeight="1">
      <c r="A29" s="501">
        <v>12</v>
      </c>
      <c r="B29" s="101" t="str">
        <f>IF($D29="","",VLOOKUP($D29,'m glavni turnir žrebna lista'!$A$7:$R$38,17))</f>
        <v/>
      </c>
      <c r="C29" s="101" t="str">
        <f>IF($D29="","",VLOOKUP($D29,'m glavni turnir žrebna lista'!$A$7:$R$38,2))</f>
        <v/>
      </c>
      <c r="D29" s="102"/>
      <c r="E29" s="118" t="str">
        <f>UPPER(IF($D29="","",VLOOKUP($D29,'m glavni turnir žrebna lista'!$A$7:$R$38,3)))</f>
        <v/>
      </c>
      <c r="F29" s="118" t="str">
        <f>PROPER(IF($D29="","",VLOOKUP($D29,'m glavni turnir žrebna lista'!$A$7:$R$38,4)))</f>
        <v/>
      </c>
      <c r="G29" s="118"/>
      <c r="H29" s="118" t="str">
        <f>IF($D29="","",VLOOKUP($D29,'m glavni turnir žrebna lista'!$A$7:$R$38,5))</f>
        <v/>
      </c>
      <c r="I29" s="263" t="str">
        <f>IF($D29="","",VLOOKUP($D29,'m glavni turnir žrebna lista'!$A$7:$R$38,14))</f>
        <v/>
      </c>
      <c r="J29" s="259"/>
      <c r="K29" s="253">
        <f>IF(OR(I29="a",I29="as"),I28,IF(OR(I29="b",I29="bs"),I30,))</f>
        <v>0</v>
      </c>
      <c r="L29" s="104"/>
      <c r="M29" s="936"/>
      <c r="N29" s="105"/>
      <c r="O29" s="1115"/>
      <c r="P29" s="105"/>
      <c r="Q29" s="1115"/>
      <c r="R29" s="109"/>
      <c r="U29" s="976" t="str">
        <f>IF($D29="","",VLOOKUP($D29,'m glavni turnir žrebna lista'!$A$7:$R$38,2))</f>
        <v/>
      </c>
      <c r="V29" s="840">
        <v>23</v>
      </c>
      <c r="W29" s="840" t="str">
        <f>UPPER(IF($D51="","",VLOOKUP($D51,'m glavni turnir žrebna lista'!$A$7:$R$38,3)))</f>
        <v/>
      </c>
      <c r="X29" s="840" t="str">
        <f>PROPER(IF($D51="","",VLOOKUP($D51,'m glavni turnir žrebna lista'!$A$7:$R$38,4)))</f>
        <v/>
      </c>
      <c r="Y29" s="873" t="str">
        <f t="shared" si="0"/>
        <v/>
      </c>
      <c r="Z29" s="873" t="str">
        <f>IF(Y29="","",IF(AND($Q$63=1,U52=U51),30,IF(AND($Q$63=2,U52=U51),15,IF(AND($Q$63=3,U52=U51),10,""))))</f>
        <v/>
      </c>
      <c r="AA29" s="873" t="str">
        <f>IF(Z29="","",IF(AND($Q$63=1,U51=U50,U50=U52),60,IF(AND($Q$63=2,U51=U50,U50=U52),30,IF(AND($Q$63=3,U51=U50,U50=U52),20,""))))</f>
        <v/>
      </c>
      <c r="AB29" s="873" t="str">
        <f>IF(AA29="","",IF(AND($Q$63=1,U46=U50,U50=U52,U52=U51),120,IF(AND($Q$63=2,U46=U50,U50=U52,U52=U51),60,IF(AND($Q$63=3,U46=U50,U50=U52,U52=U51),40,""))))</f>
        <v/>
      </c>
      <c r="AC29" s="873" t="str">
        <f>IF(AB29="","",IF(AND($Q$63=1,$U$51=$U$52,$U$52=$U$50,$U$50=$U$46,$U$46=$U$54),120,IF(AND($Q$63=2,$U$51=$U$52,$U$52=$U$50,$U$50=$U$46,$U$46=$U$54),60,IF(AND($Q$63=3,$U$51=$U$52,$U$52=$U$50,$U$50=$U$46,$U$46=$U$54),40,""))))</f>
        <v/>
      </c>
      <c r="AD29" s="873" t="str">
        <f>IF(AC29="","",IF(AND($Q$63=1,$U$51=$U$52,$U$52=$U$50,$U$50=$U$46,$U$46=$U$54,$U$38=$U$54),120,IF(AND($Q$63=2,$U$51=$U$52,$U$52=$U$50,$U$50=$U$46,$U$46=$U$54,$U$38=$U$54),60,IF(AND($Q$63=3,$U$51=$U$52,$U$52=$U$50,$U$50=$U$46,$U$46=$U$54,$U$38=$U$54),40,""))))</f>
        <v/>
      </c>
      <c r="AE29" s="1540">
        <f t="shared" si="1"/>
        <v>0</v>
      </c>
      <c r="AF29" s="970"/>
      <c r="AG29" s="958"/>
      <c r="AH29" s="958"/>
      <c r="AI29" s="958"/>
      <c r="AJ29" s="958"/>
    </row>
    <row r="30" spans="1:36" s="33" customFormat="1" ht="9.6" customHeight="1">
      <c r="A30" s="501"/>
      <c r="B30" s="111"/>
      <c r="C30" s="111"/>
      <c r="D30" s="119"/>
      <c r="E30" s="104"/>
      <c r="F30" s="104"/>
      <c r="G30" s="44"/>
      <c r="H30" s="123"/>
      <c r="I30" s="268"/>
      <c r="J30" s="104"/>
      <c r="K30" s="253"/>
      <c r="L30" s="114" t="s">
        <v>151</v>
      </c>
      <c r="M30" s="120"/>
      <c r="N30" s="116" t="str">
        <f>UPPER(IF(OR(M30="a",M30="as"),L26,IF(OR(M30="b",M30="bs"),L34,)))</f>
        <v/>
      </c>
      <c r="O30" s="1116">
        <f>IF(OR(M30="a",M30="as"),M26,IF(OR(M30="b",M30="bs"),M34,))</f>
        <v>0</v>
      </c>
      <c r="P30" s="105"/>
      <c r="Q30" s="1115"/>
      <c r="R30" s="109"/>
      <c r="U30" s="976" t="str">
        <f>IF(OR(M30="a",M30="as"),U26,IF(OR(M30="b",M30="bs"),U34,""))</f>
        <v/>
      </c>
      <c r="V30" s="840">
        <v>24</v>
      </c>
      <c r="W30" s="1403" t="str">
        <f>UPPER(IF($D53="","",VLOOKUP($D53,'m glavni turnir žrebna lista'!$A$7:$R$38,3)))</f>
        <v/>
      </c>
      <c r="X30" s="1403" t="str">
        <f>PROPER(IF($D53="","",VLOOKUP($D53,'m glavni turnir žrebna lista'!$A$7:$R$38,4)))</f>
        <v/>
      </c>
      <c r="Y30" s="1402" t="str">
        <f t="shared" si="0"/>
        <v/>
      </c>
      <c r="Z30" s="1402" t="str">
        <f>IF(Y30="","",IF(AND($Q$63=1,U53=U52),30,IF(AND($Q$63=2,U53=U52),15,IF(AND($Q$63=3,U53=U52),10,""))))</f>
        <v/>
      </c>
      <c r="AA30" s="1402" t="str">
        <f>IF(Z30="","",IF(AND($Q$63=1,U52=U50,U52=U53),60,IF(AND($Q$63=2,U52=U50,U52=U53),30,IF(AND($Q$63=3,U52=U50,U52=U53),20,""))))</f>
        <v/>
      </c>
      <c r="AB30" s="1402" t="str">
        <f>IF(AA30="","",IF(AND($Q$63=1,U46=U50,U50=U52,U53=U52),120,IF(AND($Q$63=2,U46=U50,U50=U52,U53=U52),60,IF(AND($Q$63=3,U46=U50,U50=U52,U53=U52),40,""))))</f>
        <v/>
      </c>
      <c r="AC30" s="1402" t="str">
        <f>IF(AB30="","",IF(AND($Q$63=1,$U$53=$U$52,$U$52=$U$50,$U$50=$U$46,$U$46=$U$54),120,IF(AND($Q$63=2,$U$53=$U$52,$U$52=$U$50,$U$50=$U$46,$U$46=$U$54),60,IF(AND($Q$63=3,$U$53=$U$52,$U$52=$U$50,$U$50=$U$46,$U$46=$U$54),40,""))))</f>
        <v/>
      </c>
      <c r="AD30" s="1402" t="str">
        <f>IF(AC30="","",IF(AND($Q$63=1,$U$53=$U$52,$U$52=$U$50,$U$50=$U$46,$U$46=$U$54,$U$38=$U$54),120,IF(AND($Q$63=2,$U$53=$U$52,$U$52=$U$50,$U$50=$U$46,$U$46=$U$54,$U$38=$U$54),60,IF(AND($Q$63=3,$U$53=$U$52,$U$52=$U$50,$U$50=$U$46,$U$46=$U$54,$U$38=$U$54),40,""))))</f>
        <v/>
      </c>
      <c r="AE30" s="1541">
        <f t="shared" si="1"/>
        <v>0</v>
      </c>
      <c r="AF30" s="970"/>
      <c r="AG30" s="958"/>
      <c r="AH30" s="958"/>
      <c r="AI30" s="958"/>
      <c r="AJ30" s="958"/>
    </row>
    <row r="31" spans="1:36" s="33" customFormat="1" ht="9.6" customHeight="1">
      <c r="A31" s="501">
        <v>13</v>
      </c>
      <c r="B31" s="101" t="str">
        <f>IF($D31="","",VLOOKUP($D31,'m glavni turnir žrebna lista'!$A$7:$R$38,17))</f>
        <v/>
      </c>
      <c r="C31" s="101" t="str">
        <f>IF($D31="","",VLOOKUP($D31,'m glavni turnir žrebna lista'!$A$7:$R$38,2))</f>
        <v/>
      </c>
      <c r="D31" s="102"/>
      <c r="E31" s="118" t="str">
        <f>UPPER(IF($D31="","",VLOOKUP($D31,'m glavni turnir žrebna lista'!$A$7:$R$38,3)))</f>
        <v/>
      </c>
      <c r="F31" s="118" t="str">
        <f>PROPER(IF($D31="","",VLOOKUP($D31,'m glavni turnir žrebna lista'!$A$7:$R$38,4)))</f>
        <v/>
      </c>
      <c r="G31" s="118"/>
      <c r="H31" s="118" t="str">
        <f>IF($D31="","",VLOOKUP($D31,'m glavni turnir žrebna lista'!$A$7:$R$38,5))</f>
        <v/>
      </c>
      <c r="I31" s="251" t="str">
        <f>IF($D31="","",VLOOKUP($D31,'m glavni turnir žrebna lista'!$A$7:$R$38,14))</f>
        <v/>
      </c>
      <c r="J31" s="104"/>
      <c r="K31" s="253"/>
      <c r="L31" s="104"/>
      <c r="M31" s="936"/>
      <c r="N31" s="259"/>
      <c r="O31" s="106"/>
      <c r="P31" s="105"/>
      <c r="Q31" s="1115"/>
      <c r="R31" s="109"/>
      <c r="U31" s="976" t="str">
        <f>IF($D31="","",VLOOKUP($D31,'m glavni turnir žrebna lista'!$A$7:$R$38,2))</f>
        <v/>
      </c>
      <c r="V31" s="840">
        <v>25</v>
      </c>
      <c r="W31" s="840" t="str">
        <f>UPPER(IF($D55="","",VLOOKUP($D55,'m glavni turnir žrebna lista'!$A$7:$R$38,3)))</f>
        <v/>
      </c>
      <c r="X31" s="840" t="str">
        <f>PROPER(IF($D55="","",VLOOKUP($D55,'m glavni turnir žrebna lista'!$A$7:$R$38,4)))</f>
        <v/>
      </c>
      <c r="Y31" s="873" t="str">
        <f t="shared" si="0"/>
        <v/>
      </c>
      <c r="Z31" s="873" t="str">
        <f>IF(Y31="","",IF(AND($Q$63=1,U56=U55),30,IF(AND($Q$63=2,U56=U55),15,IF(AND($Q$63=3,U56=U55),10,""))))</f>
        <v/>
      </c>
      <c r="AA31" s="873" t="str">
        <f>IF(Z31="","",IF(AND($Q$63=1,U55=U56,U56=U58),60,IF(AND($Q$63=2,U55=U56,U56=U58),30,IF(AND($Q$63=3,U55=U56,U56=U58),20,""))))</f>
        <v/>
      </c>
      <c r="AB31" s="873" t="str">
        <f>IF(AA31="","",IF(AND($Q$63=1,U62=U58,U58=U56,U56=U55),120,IF(AND($Q$63=2,U62=U58,U58=U56,U56=U55),60,IF(AND($Q$63=3,U62=U58,U58=U56,U56=U55),40,""))))</f>
        <v/>
      </c>
      <c r="AC31" s="873" t="str">
        <f>IF(AB31="","",IF(AND($Q$63=1,$U$55=$U$56,$U$56=$U$58,$U$58=$U$62,$U$62=$U$54),120,IF(AND($Q$63=2,$U$55=$U$56,$U$56=$U$58,$U$58=$U$62,$U$62=$U$54),60,IF(AND($Q$63=3,$U$55=$U$56,$U$56=$U$58,$U$58=$U$62,$U$62=$U$54),40,""))))</f>
        <v/>
      </c>
      <c r="AD31" s="873" t="str">
        <f>IF(AC31="","",IF(AND($Q$63=1,$U$55=$U$56,$U$56=$U$58,$U$58=$U$62,$U$62=$U$54,$U$38=$U$54),120,IF(AND($Q$63=2,$U$55=$U$56,$U$56=$U$58,$U$58=$U$62,$U$62=$U$54,$U$38=$U$54),60,IF(AND($Q$63=3,$U$55=$U$56,$U$56=$U$58,$U$58=$U$62,$U$62=$U$54,$U$38=$U$54),40,""))))</f>
        <v/>
      </c>
      <c r="AE31" s="1540">
        <f t="shared" si="1"/>
        <v>0</v>
      </c>
      <c r="AF31" s="970"/>
      <c r="AG31" s="958"/>
      <c r="AH31" s="958"/>
      <c r="AI31" s="958"/>
      <c r="AJ31" s="958"/>
    </row>
    <row r="32" spans="1:36" s="33" customFormat="1" ht="9.6" customHeight="1">
      <c r="A32" s="501"/>
      <c r="B32" s="111"/>
      <c r="C32" s="111"/>
      <c r="D32" s="119"/>
      <c r="E32" s="112"/>
      <c r="F32" s="112"/>
      <c r="G32" s="113"/>
      <c r="H32" s="114" t="s">
        <v>151</v>
      </c>
      <c r="I32" s="115"/>
      <c r="J32" s="116" t="str">
        <f>UPPER(IF(OR(I32="a",I32="as"),E31,IF(OR(I32="b",I32="bs"),E33,)))</f>
        <v/>
      </c>
      <c r="K32" s="1112">
        <f>IF(OR(I32="a",I32="as"),I31,IF(OR(I32="b",I32="bs"),I33,))</f>
        <v>0</v>
      </c>
      <c r="L32" s="104"/>
      <c r="M32" s="936"/>
      <c r="N32" s="105"/>
      <c r="O32" s="106"/>
      <c r="P32" s="105"/>
      <c r="Q32" s="1115"/>
      <c r="R32" s="109"/>
      <c r="U32" s="976" t="str">
        <f>IF(OR(I32="a",I32="as"),C31,IF(OR(I32="b",I32="bs"),C33,""))</f>
        <v/>
      </c>
      <c r="V32" s="840">
        <v>26</v>
      </c>
      <c r="W32" s="1403" t="str">
        <f>UPPER(IF($D57="","",VLOOKUP($D57,'m glavni turnir žrebna lista'!$A$7:$R$38,3)))</f>
        <v/>
      </c>
      <c r="X32" s="1403" t="str">
        <f>PROPER(IF($D57="","",VLOOKUP($D57,'m glavni turnir žrebna lista'!$A$7:$R$38,4)))</f>
        <v/>
      </c>
      <c r="Y32" s="1402" t="str">
        <f t="shared" si="0"/>
        <v/>
      </c>
      <c r="Z32" s="1402" t="str">
        <f>IF(Y32="","",IF(AND($Q$63=1,U57=U56),30,IF(AND($Q$63=2,U57=U56),15,IF(AND($Q$63=3,U57=U56),10,""))))</f>
        <v/>
      </c>
      <c r="AA32" s="1402" t="str">
        <f>IF(Z32="","",IF(AND($Q$63=1,U56=U57,U57=U58),60,IF(AND($Q$63=2,U56=U57,U57=U58),30,IF(AND($Q$63=3,U56=U57,U57=U58),20,""))))</f>
        <v/>
      </c>
      <c r="AB32" s="1402" t="str">
        <f>IF(AA32="","",IF(AND($Q$63=1,U62=U58,U58=U56,U56=U57),120,IF(AND($Q$63=2,U62=U58,U58=U56,U56=U57),60,IF(AND($Q$63=3,U62=U58,U58=U56,U56=U57),40,""))))</f>
        <v/>
      </c>
      <c r="AC32" s="1402" t="str">
        <f>IF(AB32="","",IF(AND($Q$63=1,$U$57=$U$56,$U$56=$U$58,$U$58=$U$62,$U$62=$U$54),120,IF(AND($Q$63=2,$U$57=$U$56,$U$56=$U$58,$U$58=$U$62,$U$62=$U$54),60,IF(AND($Q$63=3,$U$57=$U$56,$U$56=$U$58,$U$58=$U$62,$U$62=$U$54),40,""))))</f>
        <v/>
      </c>
      <c r="AD32" s="1402" t="str">
        <f>IF(AC32="","",IF(AND($Q$63=1,$U$57=$U$56,$U$56=$U$58,$U$58=$U$62,$U$62=$U$54,$U$38=$U$54),120,IF(AND($Q$63=2,$U$57=$U$56,$U$56=$U$58,$U$58=$U$62,$U$62=$U$54,$U$38=$U$54),60,IF(AND($Q$63=3,$U$57=$U$56,$U$56=$U$58,$U$58=$U$62,$U$62=$U$54,$U$38=$U$54),40,""))))</f>
        <v/>
      </c>
      <c r="AE32" s="1541">
        <f t="shared" si="1"/>
        <v>0</v>
      </c>
      <c r="AF32" s="970"/>
      <c r="AG32" s="958"/>
      <c r="AH32" s="958"/>
      <c r="AI32" s="958"/>
      <c r="AJ32" s="958"/>
    </row>
    <row r="33" spans="1:36" s="33" customFormat="1" ht="9.6" customHeight="1">
      <c r="A33" s="501">
        <v>14</v>
      </c>
      <c r="B33" s="101" t="str">
        <f>IF($D33="","",VLOOKUP($D33,'m glavni turnir žrebna lista'!$A$7:$R$38,17))</f>
        <v/>
      </c>
      <c r="C33" s="101" t="str">
        <f>IF($D33="","",VLOOKUP($D33,'m glavni turnir žrebna lista'!$A$7:$R$38,2))</f>
        <v/>
      </c>
      <c r="D33" s="102"/>
      <c r="E33" s="118" t="str">
        <f>UPPER(IF($D33="","",VLOOKUP($D33,'m glavni turnir žrebna lista'!$A$7:$R$38,3)))</f>
        <v/>
      </c>
      <c r="F33" s="118" t="str">
        <f>PROPER(IF($D33="","",VLOOKUP($D33,'m glavni turnir žrebna lista'!$A$7:$R$38,4)))</f>
        <v/>
      </c>
      <c r="G33" s="118"/>
      <c r="H33" s="118" t="str">
        <f>IF($D33="","",VLOOKUP($D33,'m glavni turnir žrebna lista'!$A$7:$R$38,5))</f>
        <v/>
      </c>
      <c r="I33" s="263" t="str">
        <f>IF($D33="","",VLOOKUP($D33,'m glavni turnir žrebna lista'!$A$7:$R$38,14))</f>
        <v/>
      </c>
      <c r="J33" s="259"/>
      <c r="K33" s="269"/>
      <c r="L33" s="104"/>
      <c r="M33" s="936"/>
      <c r="N33" s="105"/>
      <c r="O33" s="106"/>
      <c r="P33" s="105"/>
      <c r="Q33" s="1115"/>
      <c r="R33" s="109"/>
      <c r="U33" s="976" t="str">
        <f>IF($D33="","",VLOOKUP($D33,'m glavni turnir žrebna lista'!$A$7:$R$38,2))</f>
        <v/>
      </c>
      <c r="V33" s="840">
        <v>27</v>
      </c>
      <c r="W33" s="840" t="str">
        <f>UPPER(IF($D59="","",VLOOKUP($D59,'m glavni turnir žrebna lista'!$A$7:$R$38,3)))</f>
        <v/>
      </c>
      <c r="X33" s="840" t="str">
        <f>PROPER(IF($D59="","",VLOOKUP($D59,'m glavni turnir žrebna lista'!$A$7:$R$38,4)))</f>
        <v/>
      </c>
      <c r="Y33" s="873" t="str">
        <f t="shared" si="0"/>
        <v/>
      </c>
      <c r="Z33" s="873" t="str">
        <f>IF(Y33="","",IF(AND($Q$63=1,U60=U59),30,IF(AND($Q$63=2,U60=U59),15,IF(AND($Q$63=3,U60=U59),10,""))))</f>
        <v/>
      </c>
      <c r="AA33" s="873" t="str">
        <f>IF(Z33="","",IF(AND($Q$63=1,U60=U58,U58=U59),60,IF(AND($Q$63=2,U60=U58,U58=U59),30,IF(AND($Q$63=3,U60=U58,U58=U59),20,""))))</f>
        <v/>
      </c>
      <c r="AB33" s="873" t="str">
        <f>IF(AA33="","",IF(AND($Q$63=1,U62=U58,U58=U60,U60=U59),120,IF(AND($Q$63=2,U62=U58,U58=U60,U60=U59),60,IF(AND($Q$63=3,U62=U58,U58=U60,U60=U59),40,""))))</f>
        <v/>
      </c>
      <c r="AC33" s="873" t="str">
        <f>IF(AB33="","",IF(AND($Q$63=1,$U$59=$U$60,$U$60=$U$58,$U$58=$U$62,$U$62=$U$54),120,IF(AND($Q$63=2,$U$59=$U$60,$U$60=$U$58,$U$58=$U$62,$U$62=$U$54),60,IF(AND($Q$63=3,$U$59=$U$60,$U$60=$U$58,$U$58=$U$62,$U$62=$U$54),40,""))))</f>
        <v/>
      </c>
      <c r="AD33" s="873" t="str">
        <f>IF(AC33="","",IF(AND($Q$63=1,$U$59=$U$60,$U$60=$U$58,$U$58=$U$62,$U$62=$U$54,$U$38=$U$54),120,IF(AND($Q$63=2,$U$59=$U$60,$U$60=$U$58,$U$58=$U$62,$U$62=$U$54,$U$38=$U$54),60,IF(AND($Q$63=3,$U$59=$U$60,$U$60=$U$58,$U$58=$U$62,$U$62=$U$54,$U$38=$U$54),40,""))))</f>
        <v/>
      </c>
      <c r="AE33" s="1540">
        <f t="shared" si="1"/>
        <v>0</v>
      </c>
      <c r="AF33" s="970"/>
      <c r="AG33" s="958"/>
      <c r="AH33" s="958"/>
      <c r="AI33" s="958"/>
      <c r="AJ33" s="958"/>
    </row>
    <row r="34" spans="1:36" s="33" customFormat="1" ht="9.6" customHeight="1">
      <c r="A34" s="501"/>
      <c r="B34" s="111"/>
      <c r="C34" s="111"/>
      <c r="D34" s="119"/>
      <c r="E34" s="112"/>
      <c r="F34" s="112"/>
      <c r="G34" s="113"/>
      <c r="H34" s="104"/>
      <c r="I34" s="268"/>
      <c r="J34" s="114" t="s">
        <v>151</v>
      </c>
      <c r="K34" s="120"/>
      <c r="L34" s="116" t="str">
        <f>UPPER(IF(OR(K34="a",K34="as"),J32,IF(OR(K34="b",K34="bs"),J36,)))</f>
        <v/>
      </c>
      <c r="M34" s="996">
        <f>IF(OR(K34="a",K34="as"),K32,IF(OR(K34="b",K34="bs"),K36,))</f>
        <v>0</v>
      </c>
      <c r="N34" s="105"/>
      <c r="O34" s="106"/>
      <c r="P34" s="105"/>
      <c r="Q34" s="1115"/>
      <c r="R34" s="109"/>
      <c r="U34" s="976" t="str">
        <f>IF(OR(K34="a",K34="as"),U32,IF(OR(K34="b",K34="bs"),U36,""))</f>
        <v/>
      </c>
      <c r="V34" s="840">
        <v>28</v>
      </c>
      <c r="W34" s="1403" t="str">
        <f>UPPER(IF($D61="","",VLOOKUP($D61,'m glavni turnir žrebna lista'!$A$7:$R$38,3)))</f>
        <v/>
      </c>
      <c r="X34" s="1403" t="str">
        <f>PROPER(IF($D61="","",VLOOKUP($D61,'m glavni turnir žrebna lista'!$A$7:$R$38,4)))</f>
        <v/>
      </c>
      <c r="Y34" s="1402" t="str">
        <f t="shared" si="0"/>
        <v/>
      </c>
      <c r="Z34" s="1402" t="str">
        <f>IF(Y34="","",IF(AND($Q$63=1,U61=U60),30,IF(AND($Q$63=2,U61=U60),15,IF(AND($Q$63=3,U61=U60),10,""))))</f>
        <v/>
      </c>
      <c r="AA34" s="1402" t="str">
        <f>IF(Z34="","",IF(AND($Q$63=1,U61=U58,U58=U60),60,IF(AND($Q$63=2,U61=U58,U58=U60),30,IF(AND($Q$63=3,U61=U58,U58=U60),20,""))))</f>
        <v/>
      </c>
      <c r="AB34" s="1402" t="str">
        <f>IF(AA34="","",IF(AND($Q$63=1,U62=U58,U58=U60,U60=U61),120,IF(AND($Q$63=2,U62=U58,U58=U60,U60=U61),60,IF(AND($Q$63=3,U62=U58,U58=U60,U60=U61),40,""))))</f>
        <v/>
      </c>
      <c r="AC34" s="1402" t="str">
        <f>IF(AB34="","",IF(AND($Q$63=1,$U$61=$U$60,$U$60=$U$58,$U$58=$U$62,$U$62=$U$54),120,IF(AND($Q$63=2,$U$61=$U$60,$U$60=$U$58,$U$58=$U$62,$U$62=$U$54),60,IF(AND($Q$63=3,$U$61=$U$60,$U$60=$U$58,$U$58=$U$62,$U$62=$U$54),40,""))))</f>
        <v/>
      </c>
      <c r="AD34" s="1402" t="str">
        <f>IF(AC34="","",IF(AND($Q$63=1,$U$61=$U$60,$U$60=$U$58,$U$58=$U$62,$U$62=$U$54,$U$38=$U$54),120,IF(AND($Q$63=2,$U$61=$U$60,$U$60=$U$58,$U$58=$U$62,$U$62=$U$54,$U$38=$U$54),60,IF(AND($Q$63=3,$U$61=$U$60,$U$60=$U$58,$U$58=$U$62,$U$62=$U$54,$U$38=$U$54),40,""))))</f>
        <v/>
      </c>
      <c r="AE34" s="1541">
        <f t="shared" si="1"/>
        <v>0</v>
      </c>
      <c r="AF34" s="970"/>
      <c r="AG34" s="958"/>
      <c r="AH34" s="958"/>
      <c r="AI34" s="958"/>
      <c r="AJ34" s="958"/>
    </row>
    <row r="35" spans="1:36" s="33" customFormat="1" ht="9.6" customHeight="1">
      <c r="A35" s="501">
        <v>15</v>
      </c>
      <c r="B35" s="101" t="str">
        <f>IF($D35="","",VLOOKUP($D35,'m glavni turnir žrebna lista'!$A$7:$R$38,17))</f>
        <v/>
      </c>
      <c r="C35" s="101" t="str">
        <f>IF($D35="","",VLOOKUP($D35,'m glavni turnir žrebna lista'!$A$7:$R$38,2))</f>
        <v/>
      </c>
      <c r="D35" s="102"/>
      <c r="E35" s="118" t="str">
        <f>UPPER(IF($D35="","",VLOOKUP($D35,'m glavni turnir žrebna lista'!$A$7:$R$38,3)))</f>
        <v/>
      </c>
      <c r="F35" s="118" t="str">
        <f>PROPER(IF($D35="","",VLOOKUP($D35,'m glavni turnir žrebna lista'!$A$7:$R$38,4)))</f>
        <v/>
      </c>
      <c r="G35" s="118"/>
      <c r="H35" s="118" t="str">
        <f>IF($D35="","",VLOOKUP($D35,'m glavni turnir žrebna lista'!$A$7:$R$38,5))</f>
        <v/>
      </c>
      <c r="I35" s="251" t="str">
        <f>IF($D35="","",VLOOKUP($D35,'m glavni turnir žrebna lista'!$A$7:$R$38,14))</f>
        <v/>
      </c>
      <c r="J35" s="104"/>
      <c r="K35" s="264"/>
      <c r="L35" s="259"/>
      <c r="M35" s="937"/>
      <c r="N35" s="105"/>
      <c r="O35" s="106"/>
      <c r="P35" s="105"/>
      <c r="Q35" s="1115"/>
      <c r="R35" s="109"/>
      <c r="U35" s="976" t="str">
        <f>IF($D35="","",VLOOKUP($D35,'m glavni turnir žrebna lista'!$A$7:$R$38,2))</f>
        <v/>
      </c>
      <c r="V35" s="840">
        <v>29</v>
      </c>
      <c r="W35" s="840" t="str">
        <f>UPPER(IF($D63="","",VLOOKUP($D63,'m glavni turnir žrebna lista'!$A$7:$R$38,3)))</f>
        <v/>
      </c>
      <c r="X35" s="840" t="str">
        <f>PROPER(IF($D63="","",VLOOKUP($D63,'m glavni turnir žrebna lista'!$A$7:$R$38,4)))</f>
        <v/>
      </c>
      <c r="Y35" s="873" t="str">
        <f t="shared" si="0"/>
        <v/>
      </c>
      <c r="Z35" s="873" t="str">
        <f>IF(Y35="","",IF(AND($Q$63=1,U64=U63),30,IF(AND($Q$63=2,U64=U63),15,IF(AND($Q$63=3,U64=U63),10,""))))</f>
        <v/>
      </c>
      <c r="AA35" s="873" t="str">
        <f>IF(Z35="","",IF(AND($Q$63=1,U63=U64,U64=U66),60,IF(AND($Q$63=2,U63=U64,U64=U66),30,IF(AND($Q$63=3,U63=U64,U64=U66),20,""))))</f>
        <v/>
      </c>
      <c r="AB35" s="873" t="str">
        <f>IF(AA35="","",IF(AND($Q$63=1,U62=U66,U66=U64,U64=U63),120,IF(AND($Q$63=2,U62=U66,U66=U64,U64=U63),60,IF(AND($Q$63=3,U62=U66,U66=U64,U64=U63),40,""))))</f>
        <v/>
      </c>
      <c r="AC35" s="873" t="str">
        <f>IF(AB35="","",IF(AND($Q$63=1,$U$63=$U$64,$U$64=$U$66,$U$66=$U$62,$U$62=$U$54),120,IF(AND($Q$63=2,$U$63=$U$64,$U$64=$U$66,$U$66=$U$62,$U$62=$U$54),60,IF(AND($Q$63=3,$U$63=$U$64,$U$64=$U$66,$U$66=$U$62,$U$62=$U$54),40,""))))</f>
        <v/>
      </c>
      <c r="AD35" s="873" t="str">
        <f>IF(AC35="","",IF(AND($Q$63=1,$U$63=$U$64,$U$64=$U$66,$U$66=$U$62,$U$62=$U$54,$U$38=$U$54),120,IF(AND($Q$63=2,$U$63=$U$64,$U$64=$U$66,$U$66=$U$62,$U$62=$U$54,$U$38=$U$54),60,IF(AND($Q$63=3,$U$63=$U$64,$U$64=$U$66,$U$66=$U$62,$U$62=$U$54,$U$38=$U$54),40,""))))</f>
        <v/>
      </c>
      <c r="AE35" s="1540">
        <f t="shared" si="1"/>
        <v>0</v>
      </c>
      <c r="AF35" s="970"/>
      <c r="AG35" s="958"/>
      <c r="AH35" s="958"/>
      <c r="AI35" s="958"/>
      <c r="AJ35" s="958"/>
    </row>
    <row r="36" spans="1:36" s="33" customFormat="1" ht="9.6" customHeight="1">
      <c r="A36" s="501"/>
      <c r="B36" s="111"/>
      <c r="C36" s="111"/>
      <c r="D36" s="111"/>
      <c r="E36" s="112"/>
      <c r="F36" s="112"/>
      <c r="G36" s="113"/>
      <c r="H36" s="114" t="s">
        <v>151</v>
      </c>
      <c r="I36" s="115"/>
      <c r="J36" s="116" t="str">
        <f>UPPER(IF(OR(I36="a",I36="as"),E35,IF(OR(I36="b",I36="bs"),E37,)))</f>
        <v/>
      </c>
      <c r="K36" s="1113">
        <f>IF(OR(I36="a",I36="as"),I35,IF(OR(I36="b",I36="bs"),I37,))</f>
        <v>0</v>
      </c>
      <c r="L36" s="104"/>
      <c r="M36" s="937"/>
      <c r="N36" s="105"/>
      <c r="O36" s="106"/>
      <c r="P36" s="105"/>
      <c r="Q36" s="1115"/>
      <c r="R36" s="109"/>
      <c r="U36" s="976" t="str">
        <f>IF(OR(I36="a",I36="as"),C35,IF(OR(I36="b",I36="bs"),C37,""))</f>
        <v/>
      </c>
      <c r="V36" s="840">
        <v>30</v>
      </c>
      <c r="W36" s="1403" t="str">
        <f>UPPER(IF($D65="","",VLOOKUP($D65,'m glavni turnir žrebna lista'!$A$7:$R$38,3)))</f>
        <v/>
      </c>
      <c r="X36" s="1403" t="str">
        <f>PROPER(IF($D65="","",VLOOKUP($D65,'m glavni turnir žrebna lista'!$A$7:$R$38,4)))</f>
        <v/>
      </c>
      <c r="Y36" s="1402" t="str">
        <f t="shared" si="0"/>
        <v/>
      </c>
      <c r="Z36" s="1402" t="str">
        <f>IF(Y36="","",IF(AND($Q$63=1,U65=U64),30,IF(AND($Q$63=2,U65=U64),15,IF(AND($Q$63=3,U65=U64),10,""))))</f>
        <v/>
      </c>
      <c r="AA36" s="1402" t="str">
        <f>IF(Z36="","",IF(AND($Q$63=1,U64=U65,U65=U66),60,IF(AND($Q$63=2,U64=U65,U65=U66),30,IF(AND($Q$63=3,U64=U65,U65=U66),20,""))))</f>
        <v/>
      </c>
      <c r="AB36" s="1402" t="str">
        <f>IF(AA36="","",IF(AND($Q$63=1,U62=U66,U66=U64,U64=U65),120,IF(AND($Q$63=2,U62=U66,U66=U64,U64=U65),60,IF(AND($Q$63=3,U62=U66,U66=U64,U64=U65),40,""))))</f>
        <v/>
      </c>
      <c r="AC36" s="1402" t="str">
        <f>IF(AB36="","",IF(AND($Q$63=1,$U$65=$U$64,$U$64=$U$66,$U$66=$U$62,$U$62=$U$54),120,IF(AND($Q$63=2,$U$65=$U$64,$U$64=$U$66,$U$66=$U$62,$U$62=$U$54),60,IF(AND($Q$63=3,$U$65=$U$64,$U$64=$U$66,$U$66=$U$62,$U$62=$U$54),40,""))))</f>
        <v/>
      </c>
      <c r="AD36" s="1402" t="str">
        <f>IF(AC36="","",IF(AND($Q$63=1,$U$65=$U$64,$U$64=$U$66,$U$66=$U$62,$U$62=$U$54,$U$38=$U$54),120,IF(AND($Q$63=2,$U$65=$U$64,$U$64=$U$66,$U$66=$U$62,$U$62=$U$54,$U$38=$U$54),60,IF(AND($Q$63=3,$U$65=$U$64,$U$64=$U$66,$U$66=$U$62,$U$62=$U$54,$U$38=$U$54),40,""))))</f>
        <v/>
      </c>
      <c r="AE36" s="1541">
        <f t="shared" si="1"/>
        <v>0</v>
      </c>
      <c r="AF36" s="970"/>
      <c r="AG36" s="958"/>
      <c r="AH36" s="958"/>
      <c r="AI36" s="958"/>
      <c r="AJ36" s="958"/>
    </row>
    <row r="37" spans="1:36" s="33" customFormat="1" ht="9.6" customHeight="1">
      <c r="A37" s="500">
        <v>16</v>
      </c>
      <c r="B37" s="103" t="str">
        <f>IF($D37="","",VLOOKUP($D37,'m glavni turnir žrebna lista'!$A$7:$R$38,17))</f>
        <v/>
      </c>
      <c r="C37" s="103" t="str">
        <f>IF($D37="","",VLOOKUP($D37,'m glavni turnir žrebna lista'!$A$7:$R$38,2))</f>
        <v/>
      </c>
      <c r="D37" s="102"/>
      <c r="E37" s="103" t="str">
        <f>UPPER(IF($D37="","",VLOOKUP($D37,'m glavni turnir žrebna lista'!$A$7:$R$38,3)))</f>
        <v/>
      </c>
      <c r="F37" s="103" t="str">
        <f>PROPER(IF($D37="","",VLOOKUP($D37,'m glavni turnir žrebna lista'!$A$7:$R$38,4)))</f>
        <v/>
      </c>
      <c r="G37" s="103"/>
      <c r="H37" s="103" t="str">
        <f>IF($D37="","",VLOOKUP($D37,'m glavni turnir žrebna lista'!$A$7:$R$38,5))</f>
        <v/>
      </c>
      <c r="I37" s="263" t="str">
        <f>IF($D37="","",VLOOKUP($D37,'m glavni turnir žrebna lista'!$A$7:$R$38,14))</f>
        <v/>
      </c>
      <c r="J37" s="259"/>
      <c r="K37" s="253"/>
      <c r="L37" s="104"/>
      <c r="M37" s="937"/>
      <c r="N37" s="106"/>
      <c r="O37" s="106"/>
      <c r="P37" s="105"/>
      <c r="Q37" s="1115"/>
      <c r="R37" s="109"/>
      <c r="U37" s="976" t="str">
        <f>IF($D37="","",VLOOKUP($D37,'m glavni turnir žrebna lista'!$A$7:$R$38,2))</f>
        <v/>
      </c>
      <c r="V37" s="840">
        <v>31</v>
      </c>
      <c r="W37" s="840" t="str">
        <f>UPPER(IF($D67="","",VLOOKUP($D67,'m glavni turnir žrebna lista'!$A$7:$R$38,3)))</f>
        <v/>
      </c>
      <c r="X37" s="840" t="str">
        <f>PROPER(IF($D67="","",VLOOKUP($D67,'m glavni turnir žrebna lista'!$A$7:$R$38,4)))</f>
        <v/>
      </c>
      <c r="Y37" s="873" t="str">
        <f t="shared" si="0"/>
        <v/>
      </c>
      <c r="Z37" s="873" t="str">
        <f>IF(Y37="","",IF(AND($Q$63=1,U68=U67),30,IF(AND($Q$63=2,U68=U67),15,IF(AND($Q$63=3,U68=U67),10,""))))</f>
        <v/>
      </c>
      <c r="AA37" s="873" t="str">
        <f>IF(Z37="","",IF(AND($Q$63=1,U68=U66,U66=U67),60,IF(AND($Q$63=2,U68=U66,U66=U67),30,IF(AND($Q$63=3,U68=U66,U66=U67),20,""))))</f>
        <v/>
      </c>
      <c r="AB37" s="873" t="str">
        <f>IF(AA37="","",IF(AND($Q$63=1,U62=U66,U66=U68,U68=U67),120,IF(AND($Q$63=2,U62=U66,U66=U68,U68=U67),60,IF(AND($Q$63=3,U62=U66,U66=U68,U68=U67),40,""))))</f>
        <v/>
      </c>
      <c r="AC37" s="873" t="str">
        <f>IF(AB37="","",IF(AND($Q$63=1,$U$67=$U$68,$U$68=$U$66,$U$66=$U$62,$U$62=$U$54),120,IF(AND($Q$63=2,$U$67=$U$68,$U$68=$U$66,$U$66=$U$62,$U$62=$U$54),60,IF(AND($Q$63=3,$U$67=$U$68,$U$68=$U$66,$U$66=$U$62,$U$62=$U$54),40,""))))</f>
        <v/>
      </c>
      <c r="AD37" s="873" t="str">
        <f>IF(AC37="","",IF(AND($Q$63=1,$U$67=$U$68,$U$68=$U$66,$U$66=$U$62,$U$62=$U$54,$U$38=$U$54),120,IF(AND($Q$63=2,$U$67=$U$68,$U$68=$U$66,$U$66=$U$62,$U$62=$U$54,$U$38=$U$54),60,IF(AND($Q$63=3,$U$67=$U$68,$U$68=$U$66,$U$66=$U$62,$U$62=$U$54,$U$38=$U$54),40,""))))</f>
        <v/>
      </c>
      <c r="AE37" s="1540">
        <f t="shared" si="1"/>
        <v>0</v>
      </c>
      <c r="AF37" s="970"/>
      <c r="AG37" s="958"/>
      <c r="AH37" s="958"/>
      <c r="AI37" s="958"/>
      <c r="AJ37" s="958"/>
    </row>
    <row r="38" spans="1:36" s="33" customFormat="1" ht="9.6" customHeight="1">
      <c r="A38" s="501"/>
      <c r="B38" s="111"/>
      <c r="C38" s="111"/>
      <c r="D38" s="111"/>
      <c r="E38" s="112"/>
      <c r="F38" s="112"/>
      <c r="G38" s="113"/>
      <c r="H38" s="112"/>
      <c r="I38" s="268"/>
      <c r="J38" s="104"/>
      <c r="K38" s="253"/>
      <c r="L38" s="104"/>
      <c r="M38" s="937"/>
      <c r="N38" s="154" t="s">
        <v>87</v>
      </c>
      <c r="O38" s="1117"/>
      <c r="P38" s="116" t="str">
        <f>UPPER(IF(OR(O39="a",O39="as"),P22,IF(OR(O39="b",O39="bs"),P54,)))</f>
        <v/>
      </c>
      <c r="Q38" s="1124"/>
      <c r="R38" s="109"/>
      <c r="U38" s="976" t="str">
        <f>IF(OR(O39="a",O39="as"),U22,IF(OR(O39="b",O39="bs"),U54,""))</f>
        <v/>
      </c>
      <c r="V38" s="840">
        <v>32</v>
      </c>
      <c r="W38" s="1403" t="str">
        <f>UPPER(IF($D69="","",VLOOKUP($D69,'m glavni turnir žrebna lista'!$A$7:$R$38,3)))</f>
        <v/>
      </c>
      <c r="X38" s="1403" t="str">
        <f>PROPER(IF($D69="","",VLOOKUP($D69,'m glavni turnir žrebna lista'!$A$7:$R$38,4)))</f>
        <v/>
      </c>
      <c r="Y38" s="1402" t="str">
        <f t="shared" si="0"/>
        <v/>
      </c>
      <c r="Z38" s="1402" t="str">
        <f>IF(Y38="","",IF(AND($Q$63=1,U69=U68),30,IF(AND($Q$63=2,U69=U68),15,IF(AND($Q$63=3,U69=U68),10,""))))</f>
        <v/>
      </c>
      <c r="AA38" s="1402" t="str">
        <f>IF(Z38="","",IF(AND($Q$63=1,U69=U66,U66=U68),60,IF(AND($Q$63=2,U69=U66,U66=U68),30,IF(AND($Q$63=3,U69=U66,U66=U68),20,""))))</f>
        <v/>
      </c>
      <c r="AB38" s="1402" t="str">
        <f>IF(AA38="","",IF(AND($Q$63=1,U62=U66,U66=U68,U68=U69),120,IF(AND($Q$63=2,U62=U66,U66=U68,U68=U69),60,IF(AND($Q$63=3,U62=U66,U66=U68,U68=U69),40,""))))</f>
        <v/>
      </c>
      <c r="AC38" s="1402" t="str">
        <f>IF(AB38="","",IF(AND($Q$63=1,$U$69=$U$68,$U$68=$U$66,$U$66=$U$62,$U$62=$U$54),120,IF(AND($Q$63=2,$U$69=$U$68,$U$68=$U$66,$U$66=$U$62,$U$62=$U$54),60,IF(AND($Q$63=3,$U$69=$U$68,$U$68=$U$66,$U$66=$U$62,$U$62=$U$54),40,""))))</f>
        <v/>
      </c>
      <c r="AD38" s="1402" t="str">
        <f>IF(AC38="","",IF(AND($Q$63=1,$U$69=$U$68,$U$68=$U$66,$U$66=$U$62,$U$62=$U$54,$U$38=$U$54),120,IF(AND($Q$63=2,$U$69=$U$68,$U$68=$U$66,$U$66=$U$62,$U$62=$U$54,$U$38=$U$54),60,IF(AND($Q$63=3,$U$69=$U$68,$U$68=$U$66,$U$66=$U$62,$U$62=$U$54,$U$38=$U$54),40,""))))</f>
        <v/>
      </c>
      <c r="AE38" s="1541">
        <f t="shared" si="1"/>
        <v>0</v>
      </c>
      <c r="AF38" s="970"/>
      <c r="AG38" s="958"/>
      <c r="AH38" s="958"/>
      <c r="AI38" s="958"/>
      <c r="AJ38" s="958"/>
    </row>
    <row r="39" spans="1:36" s="33" customFormat="1" ht="9.6" customHeight="1">
      <c r="A39" s="500">
        <v>17</v>
      </c>
      <c r="B39" s="103" t="str">
        <f>IF($D39="","",VLOOKUP($D39,'m glavni turnir žrebna lista'!$A$7:$R$38,17))</f>
        <v/>
      </c>
      <c r="C39" s="103" t="str">
        <f>IF($D39="","",VLOOKUP($D39,'m glavni turnir žrebna lista'!$A$7:$R$38,2))</f>
        <v/>
      </c>
      <c r="D39" s="102"/>
      <c r="E39" s="103" t="str">
        <f>UPPER(IF($D39="","",VLOOKUP($D39,'m glavni turnir žrebna lista'!$A$7:$R$38,3)))</f>
        <v/>
      </c>
      <c r="F39" s="103" t="str">
        <f>PROPER(IF($D39="","",VLOOKUP($D39,'m glavni turnir žrebna lista'!$A$7:$R$38,4)))</f>
        <v/>
      </c>
      <c r="G39" s="103"/>
      <c r="H39" s="103" t="str">
        <f>IF($D39="","",VLOOKUP($D39,'m glavni turnir žrebna lista'!$A$7:$R$38,5))</f>
        <v/>
      </c>
      <c r="I39" s="251" t="str">
        <f>IF($D39="","",VLOOKUP($D39,'m glavni turnir žrebna lista'!$A$7:$R$38,14))</f>
        <v/>
      </c>
      <c r="J39" s="104"/>
      <c r="K39" s="253"/>
      <c r="L39" s="104"/>
      <c r="M39" s="937"/>
      <c r="N39" s="114" t="s">
        <v>151</v>
      </c>
      <c r="O39" s="1118"/>
      <c r="P39" s="259"/>
      <c r="Q39" s="1115"/>
      <c r="R39" s="109"/>
      <c r="U39" s="976" t="str">
        <f>IF($D39="","",VLOOKUP($D39,'m glavni turnir žrebna lista'!$A$7:$R$38,2))</f>
        <v/>
      </c>
      <c r="V39" s="958"/>
      <c r="W39" s="958"/>
      <c r="X39" s="958"/>
      <c r="Y39" s="377">
        <f>COUNTIF(Y7:Y38,"&gt;0")</f>
        <v>0</v>
      </c>
      <c r="Z39" s="377">
        <f t="shared" ref="Z39:AE39" si="2">COUNTIF(Z7:Z38,"&gt;0")</f>
        <v>0</v>
      </c>
      <c r="AA39" s="377">
        <f t="shared" si="2"/>
        <v>0</v>
      </c>
      <c r="AB39" s="377">
        <f t="shared" si="2"/>
        <v>0</v>
      </c>
      <c r="AC39" s="377">
        <f t="shared" si="2"/>
        <v>0</v>
      </c>
      <c r="AD39" s="377">
        <f t="shared" si="2"/>
        <v>0</v>
      </c>
      <c r="AE39" s="377">
        <f t="shared" si="2"/>
        <v>0</v>
      </c>
      <c r="AF39" s="970"/>
      <c r="AG39" s="958"/>
      <c r="AH39" s="958"/>
      <c r="AI39" s="958"/>
      <c r="AJ39" s="958"/>
    </row>
    <row r="40" spans="1:36" s="33" customFormat="1" ht="9.6" customHeight="1">
      <c r="A40" s="501"/>
      <c r="B40" s="111"/>
      <c r="C40" s="111"/>
      <c r="D40" s="111"/>
      <c r="E40" s="112"/>
      <c r="F40" s="112"/>
      <c r="G40" s="113"/>
      <c r="H40" s="114" t="s">
        <v>151</v>
      </c>
      <c r="I40" s="115"/>
      <c r="J40" s="116" t="str">
        <f>UPPER(IF(OR(I40="a",I40="as"),E39,IF(OR(I40="b",I40="bs"),E41,)))</f>
        <v/>
      </c>
      <c r="K40" s="1112">
        <f>IF(OR(I40="a",I40="as"),I39,IF(OR(I40="b",I40="bs"),I41,))</f>
        <v>0</v>
      </c>
      <c r="L40" s="104"/>
      <c r="M40" s="937"/>
      <c r="N40" s="105"/>
      <c r="O40" s="106"/>
      <c r="P40" s="105"/>
      <c r="Q40" s="1115"/>
      <c r="R40" s="109"/>
      <c r="U40" s="976" t="str">
        <f>IF(OR(I40="a",I40="as"),C39,IF(OR(I40="b",I40="bs"),C41,""))</f>
        <v/>
      </c>
      <c r="V40" s="958"/>
      <c r="W40" s="958"/>
      <c r="X40" s="958"/>
      <c r="Y40" s="958"/>
      <c r="Z40" s="958"/>
      <c r="AA40" s="958"/>
      <c r="AB40" s="958"/>
      <c r="AC40" s="958"/>
      <c r="AD40" s="958"/>
      <c r="AE40" s="958"/>
      <c r="AF40" s="970"/>
      <c r="AG40" s="958"/>
      <c r="AH40" s="958"/>
      <c r="AI40" s="958"/>
      <c r="AJ40" s="958"/>
    </row>
    <row r="41" spans="1:36" s="33" customFormat="1" ht="9.6" customHeight="1">
      <c r="A41" s="501">
        <v>18</v>
      </c>
      <c r="B41" s="101" t="str">
        <f>IF($D41="","",VLOOKUP($D41,'m glavni turnir žrebna lista'!$A$7:$R$38,17))</f>
        <v/>
      </c>
      <c r="C41" s="101" t="str">
        <f>IF($D41="","",VLOOKUP($D41,'m glavni turnir žrebna lista'!$A$7:$R$38,2))</f>
        <v/>
      </c>
      <c r="D41" s="102"/>
      <c r="E41" s="118" t="str">
        <f>UPPER(IF($D41="","",VLOOKUP($D41,'m glavni turnir žrebna lista'!$A$7:$R$38,3)))</f>
        <v/>
      </c>
      <c r="F41" s="118" t="str">
        <f>PROPER(IF($D41="","",VLOOKUP($D41,'m glavni turnir žrebna lista'!$A$7:$R$38,4)))</f>
        <v/>
      </c>
      <c r="G41" s="118"/>
      <c r="H41" s="118" t="str">
        <f>IF($D41="","",VLOOKUP($D41,'m glavni turnir žrebna lista'!$A$7:$R$38,5))</f>
        <v/>
      </c>
      <c r="I41" s="263" t="str">
        <f>IF($D41="","",VLOOKUP($D41,'m glavni turnir žrebna lista'!$A$7:$R$38,14))</f>
        <v/>
      </c>
      <c r="J41" s="259"/>
      <c r="K41" s="269"/>
      <c r="L41" s="104"/>
      <c r="M41" s="937"/>
      <c r="N41" s="105"/>
      <c r="O41" s="106"/>
      <c r="P41" s="105"/>
      <c r="Q41" s="1115"/>
      <c r="R41" s="109"/>
      <c r="U41" s="976" t="str">
        <f>IF($D41="","",VLOOKUP($D41,'m glavni turnir žrebna lista'!$A$7:$R$38,2))</f>
        <v/>
      </c>
      <c r="V41" s="1667" t="s">
        <v>365</v>
      </c>
      <c r="W41" s="1667"/>
      <c r="X41" s="1667"/>
      <c r="Y41" s="1667"/>
      <c r="Z41" s="1667"/>
      <c r="AA41" s="1433"/>
      <c r="AB41" s="1433"/>
      <c r="AC41" s="1433"/>
      <c r="AD41" s="1433"/>
      <c r="AE41" s="1434"/>
      <c r="AF41" s="1430"/>
      <c r="AG41" s="1435" t="s">
        <v>366</v>
      </c>
      <c r="AH41" s="1430"/>
      <c r="AI41" s="1430"/>
      <c r="AJ41" s="1430"/>
    </row>
    <row r="42" spans="1:36" s="33" customFormat="1" ht="9.6" customHeight="1">
      <c r="A42" s="501"/>
      <c r="B42" s="111"/>
      <c r="C42" s="111"/>
      <c r="D42" s="119"/>
      <c r="E42" s="112"/>
      <c r="F42" s="112"/>
      <c r="G42" s="113"/>
      <c r="H42" s="112"/>
      <c r="I42" s="268"/>
      <c r="J42" s="114" t="s">
        <v>151</v>
      </c>
      <c r="K42" s="120"/>
      <c r="L42" s="116" t="str">
        <f>UPPER(IF(OR(K42="a",K42="as"),J40,IF(OR(K42="b",K42="bs"),J44,)))</f>
        <v/>
      </c>
      <c r="M42" s="994">
        <f>IF(OR(K42="a",K42="as"),K40,IF(OR(K42="b",K42="bs"),K44,))</f>
        <v>0</v>
      </c>
      <c r="N42" s="105"/>
      <c r="O42" s="106"/>
      <c r="P42" s="105"/>
      <c r="Q42" s="1115"/>
      <c r="R42" s="109"/>
      <c r="U42" s="976" t="str">
        <f>IF(OR(K42="a",K42="as"),U40,IF(OR(K42="b",K42="bs"),U44,""))</f>
        <v/>
      </c>
      <c r="V42" s="1430"/>
      <c r="W42" s="1431"/>
      <c r="X42" s="1432"/>
      <c r="Y42" s="1433"/>
      <c r="Z42" s="1433"/>
      <c r="AA42" s="1433"/>
      <c r="AB42" s="1433"/>
      <c r="AC42" s="1433"/>
      <c r="AD42" s="1433"/>
      <c r="AE42" s="1434"/>
      <c r="AF42" s="1430"/>
      <c r="AG42" s="1430"/>
      <c r="AH42" s="1430"/>
      <c r="AI42" s="1430"/>
      <c r="AJ42" s="1430"/>
    </row>
    <row r="43" spans="1:36" s="33" customFormat="1" ht="9.6" customHeight="1">
      <c r="A43" s="501">
        <v>19</v>
      </c>
      <c r="B43" s="101" t="str">
        <f>IF($D43="","",VLOOKUP($D43,'m glavni turnir žrebna lista'!$A$7:$R$38,17))</f>
        <v/>
      </c>
      <c r="C43" s="101" t="str">
        <f>IF($D43="","",VLOOKUP($D43,'m glavni turnir žrebna lista'!$A$7:$R$38,2))</f>
        <v/>
      </c>
      <c r="D43" s="102"/>
      <c r="E43" s="118" t="str">
        <f>UPPER(IF($D43="","",VLOOKUP($D43,'m glavni turnir žrebna lista'!$A$7:$R$38,3)))</f>
        <v/>
      </c>
      <c r="F43" s="118" t="str">
        <f>PROPER(IF($D43="","",VLOOKUP($D43,'m glavni turnir žrebna lista'!$A$7:$R$38,4)))</f>
        <v/>
      </c>
      <c r="G43" s="118"/>
      <c r="H43" s="118" t="str">
        <f>IF($D43="","",VLOOKUP($D43,'m glavni turnir žrebna lista'!$A$7:$R$38,5))</f>
        <v/>
      </c>
      <c r="I43" s="251" t="str">
        <f>IF($D43="","",VLOOKUP($D43,'m glavni turnir žrebna lista'!$A$7:$R$38,14))</f>
        <v/>
      </c>
      <c r="J43" s="104"/>
      <c r="K43" s="264"/>
      <c r="L43" s="259"/>
      <c r="M43" s="936"/>
      <c r="N43" s="105"/>
      <c r="O43" s="106"/>
      <c r="P43" s="105"/>
      <c r="Q43" s="1115"/>
      <c r="R43" s="109"/>
      <c r="U43" s="976" t="str">
        <f>IF($D43="","",VLOOKUP($D43,'m glavni turnir žrebna lista'!$A$7:$R$38,2))</f>
        <v/>
      </c>
      <c r="V43" s="1436" t="s">
        <v>353</v>
      </c>
      <c r="W43" s="1431" t="s">
        <v>71</v>
      </c>
      <c r="X43" s="1431" t="s">
        <v>72</v>
      </c>
      <c r="Y43" s="1433" t="s">
        <v>352</v>
      </c>
      <c r="Z43" s="1433" t="s">
        <v>103</v>
      </c>
      <c r="AA43" s="1433" t="s">
        <v>98</v>
      </c>
      <c r="AB43" s="1433" t="s">
        <v>85</v>
      </c>
      <c r="AC43" s="1433" t="s">
        <v>86</v>
      </c>
      <c r="AD43" s="1433"/>
      <c r="AE43" s="1437" t="s">
        <v>355</v>
      </c>
      <c r="AF43" s="1430"/>
      <c r="AG43" s="1431" t="s">
        <v>71</v>
      </c>
      <c r="AH43" s="1431" t="s">
        <v>72</v>
      </c>
      <c r="AI43" s="1431" t="s">
        <v>76</v>
      </c>
      <c r="AJ43" s="1435" t="s">
        <v>355</v>
      </c>
    </row>
    <row r="44" spans="1:36" s="33" customFormat="1" ht="9.6" customHeight="1">
      <c r="A44" s="501"/>
      <c r="B44" s="111"/>
      <c r="C44" s="111"/>
      <c r="D44" s="119"/>
      <c r="E44" s="112"/>
      <c r="F44" s="112"/>
      <c r="G44" s="113"/>
      <c r="H44" s="114" t="s">
        <v>151</v>
      </c>
      <c r="I44" s="115"/>
      <c r="J44" s="116" t="str">
        <f>UPPER(IF(OR(I44="a",I44="as"),E43,IF(OR(I44="b",I44="bs"),E45,)))</f>
        <v/>
      </c>
      <c r="K44" s="1113">
        <f>IF(OR(I44="a",I44="as"),I43,IF(OR(I44="b",I44="bs"),I45,))</f>
        <v>0</v>
      </c>
      <c r="L44" s="104"/>
      <c r="M44" s="936"/>
      <c r="N44" s="105"/>
      <c r="O44" s="106"/>
      <c r="P44" s="105"/>
      <c r="Q44" s="1115"/>
      <c r="R44" s="109"/>
      <c r="S44" s="841"/>
      <c r="T44" s="379"/>
      <c r="U44" s="978" t="str">
        <f>IF(OR(I44="a",I44="as"),C43,IF(OR(I44="b",I44="bs"),C45,""))</f>
        <v/>
      </c>
      <c r="V44" s="1431"/>
      <c r="W44" s="1431"/>
      <c r="X44" s="1431"/>
      <c r="Y44" s="1433"/>
      <c r="Z44" s="1433"/>
      <c r="AA44" s="1433"/>
      <c r="AB44" s="1433"/>
      <c r="AC44" s="1433"/>
      <c r="AD44" s="1433"/>
      <c r="AE44" s="1439"/>
      <c r="AF44" s="1430"/>
      <c r="AG44" s="1430"/>
      <c r="AH44" s="1430"/>
      <c r="AI44" s="1430"/>
      <c r="AJ44" s="1441"/>
    </row>
    <row r="45" spans="1:36" s="33" customFormat="1" ht="9.6" customHeight="1">
      <c r="A45" s="501">
        <v>20</v>
      </c>
      <c r="B45" s="101" t="str">
        <f>IF($D45="","",VLOOKUP($D45,'m glavni turnir žrebna lista'!$A$7:$R$38,17))</f>
        <v/>
      </c>
      <c r="C45" s="101" t="str">
        <f>IF($D45="","",VLOOKUP($D45,'m glavni turnir žrebna lista'!$A$7:$R$38,2))</f>
        <v/>
      </c>
      <c r="D45" s="102"/>
      <c r="E45" s="118" t="str">
        <f>UPPER(IF($D45="","",VLOOKUP($D45,'m glavni turnir žrebna lista'!$A$7:$R$38,3)))</f>
        <v/>
      </c>
      <c r="F45" s="118" t="str">
        <f>PROPER(IF($D45="","",VLOOKUP($D45,'m glavni turnir žrebna lista'!$A$7:$R$38,4)))</f>
        <v/>
      </c>
      <c r="G45" s="118"/>
      <c r="H45" s="118" t="str">
        <f>IF($D45="","",VLOOKUP($D45,'m glavni turnir žrebna lista'!$A$7:$R$38,5))</f>
        <v/>
      </c>
      <c r="I45" s="263" t="str">
        <f>IF($D45="","",VLOOKUP($D45,'m glavni turnir žrebna lista'!$A$7:$R$38,14))</f>
        <v/>
      </c>
      <c r="J45" s="259"/>
      <c r="K45" s="253"/>
      <c r="L45" s="104"/>
      <c r="M45" s="936"/>
      <c r="N45" s="105"/>
      <c r="O45" s="106"/>
      <c r="P45" s="105"/>
      <c r="Q45" s="1115"/>
      <c r="R45" s="109"/>
      <c r="S45" s="379"/>
      <c r="T45" s="379"/>
      <c r="U45" s="978" t="str">
        <f>IF($D45="","",VLOOKUP($D45,'m glavni turnir žrebna lista'!$A$7:$R$38,2))</f>
        <v/>
      </c>
      <c r="V45" s="1431">
        <v>1</v>
      </c>
      <c r="W45" s="1442" t="str">
        <f>UPPER(IF($D$7="","",VLOOKUP($D$7,'m glavni turnir žrebna lista'!$A$7:$R$38,3)))</f>
        <v/>
      </c>
      <c r="X45" s="1431" t="str">
        <f>PROPER(IF($D$7="","",VLOOKUP($D$7,'m glavni turnir žrebna lista'!$A$7:$R$38,4)))</f>
        <v/>
      </c>
      <c r="Y45" s="1438" t="str">
        <f>IF($W$45="","",IF($U$7&lt;&gt;$U$8,"",IF($J$9="bb",1,IF($J$9="","0",$I$9))))</f>
        <v/>
      </c>
      <c r="Z45" s="1433" t="str">
        <f>IF($W$45="","",IF($U$10&lt;&gt;$U$7,"",IF($L$11="bb",1,IF($L$11="","0",$K$12))))</f>
        <v/>
      </c>
      <c r="AA45" s="1438" t="str">
        <f>IF($W$45="","",IF($U$14&lt;&gt;$U$7,"",IF($N$15="bb",1,IF($N$15="","0",$M$18))))</f>
        <v/>
      </c>
      <c r="AB45" s="1438" t="str">
        <f>IF($W$45="","",IF($U$22&lt;&gt;$U$7,"",IF($P$23="bb",1,IF($P$23="","0",$O$30))))</f>
        <v/>
      </c>
      <c r="AC45" s="1443" t="str">
        <f>IF($W$45="","",IF($U$38&lt;&gt;$U$7,"",IF($P$39="bb",1,IF($P$39="","0",$Q$54))))</f>
        <v/>
      </c>
      <c r="AD45" s="1433"/>
      <c r="AE45" s="1439">
        <f>IF($C$2="B turnir",SUM(Y45:AD45)*0.1,SUM(Y45:AD45))</f>
        <v>0</v>
      </c>
      <c r="AF45" s="1430" t="str">
        <f>IF($C7="","",'m glavni 32'!$C$7)</f>
        <v/>
      </c>
      <c r="AG45" s="1431" t="str">
        <f>UPPER(IF($D$7="","",VLOOKUP($D$7,'m glavni turnir žrebna lista'!$A$7:$R$38,3)))</f>
        <v/>
      </c>
      <c r="AH45" s="1431" t="str">
        <f>PROPER(IF($D$7="","",VLOOKUP($D$7,'m glavni turnir žrebna lista'!$A$7:$R$38,4)))</f>
        <v/>
      </c>
      <c r="AI45" s="1431" t="str">
        <f>UPPER(IF($D$7="","",VLOOKUP($D$7,'m glavni turnir žrebna lista'!$A$7:$R$38,5)))</f>
        <v/>
      </c>
      <c r="AJ45" s="1439">
        <f>SUM(AE7,AE45)</f>
        <v>0</v>
      </c>
    </row>
    <row r="46" spans="1:36" s="33" customFormat="1" ht="9.6" customHeight="1">
      <c r="A46" s="501"/>
      <c r="B46" s="111"/>
      <c r="C46" s="111"/>
      <c r="D46" s="119"/>
      <c r="E46" s="104"/>
      <c r="F46" s="104"/>
      <c r="G46" s="44"/>
      <c r="H46" s="123"/>
      <c r="I46" s="268"/>
      <c r="J46" s="104"/>
      <c r="K46" s="253"/>
      <c r="L46" s="114" t="s">
        <v>151</v>
      </c>
      <c r="M46" s="120"/>
      <c r="N46" s="116" t="str">
        <f>UPPER(IF(OR(M46="a",M46="as"),L42,IF(OR(M46="b",M46="bs"),L50,)))</f>
        <v/>
      </c>
      <c r="O46" s="1119">
        <f>IF(OR(M46="a",M46="as"),M42,IF(OR(M46="b",M46="bs"),M50,))</f>
        <v>0</v>
      </c>
      <c r="P46" s="105"/>
      <c r="Q46" s="1115"/>
      <c r="R46" s="109"/>
      <c r="S46" s="587"/>
      <c r="T46" s="379"/>
      <c r="U46" s="978" t="str">
        <f>IF(OR(M46="a",M46="as"),U42,IF(OR(M46="b",M46="bs"),U50,""))</f>
        <v/>
      </c>
      <c r="V46" s="1431">
        <v>2</v>
      </c>
      <c r="W46" s="1431" t="str">
        <f>UPPER(IF($D$9="","",VLOOKUP($D$9,'m glavni turnir žrebna lista'!$A$7:$R$38,3)))</f>
        <v/>
      </c>
      <c r="X46" s="1431" t="str">
        <f>PROPER(IF($D$9="","",VLOOKUP($D$9,'m glavni turnir žrebna lista'!$A$7:$R$38,4)))</f>
        <v/>
      </c>
      <c r="Y46" s="1433" t="str">
        <f>IF(W46="","",IF($U$9&lt;&gt;$U$8,"",IF($J$9="bb",1,IF($J$9="","0",$I$7))))</f>
        <v/>
      </c>
      <c r="Z46" s="1433" t="str">
        <f>IF($W$45="","",IF($U$10&lt;&gt;$U$9,"",IF($L$11="bb",1,IF($L$11="","0",$K$12))))</f>
        <v/>
      </c>
      <c r="AA46" s="1433" t="str">
        <f>IF($W$45="","",IF($U$14&lt;&gt;$U$9,"",IF($N$15="bb",1,IF($N$15="","0",$M$18))))</f>
        <v/>
      </c>
      <c r="AB46" s="1433" t="str">
        <f>IF($W$45="","",IF($U$22&lt;&gt;$U$9,"",IF($P$23="bb",1,IF($P$23="","0",$O$30))))</f>
        <v/>
      </c>
      <c r="AC46" s="1433" t="str">
        <f>IF($W$45="","",IF($U$38&lt;&gt;$U$9,"",IF($P$39="bb",1,IF($P$39="","0",$Q$54))))</f>
        <v/>
      </c>
      <c r="AD46" s="1433"/>
      <c r="AE46" s="1439">
        <f t="shared" ref="AE46:AE76" si="3">IF($C$2="B turnir",SUM(Y46:AD46)*0.1,SUM(Y46:AD46))</f>
        <v>0</v>
      </c>
      <c r="AF46" s="1430" t="str">
        <f>IF($C9="","",'m glavni 32'!$C$9)</f>
        <v/>
      </c>
      <c r="AG46" s="1431" t="str">
        <f>UPPER(IF($D$9="","",VLOOKUP($D$9,'m glavni turnir žrebna lista'!$A$7:$R$38,3)))</f>
        <v/>
      </c>
      <c r="AH46" s="1431" t="str">
        <f>PROPER(IF($D$9="","",VLOOKUP($D$9,'m glavni turnir žrebna lista'!$A$7:$R$38,4)))</f>
        <v/>
      </c>
      <c r="AI46" s="1431" t="str">
        <f>UPPER(IF($D$9="","",VLOOKUP($D$9,'m glavni turnir žrebna lista'!$A$7:$R$38,5)))</f>
        <v/>
      </c>
      <c r="AJ46" s="1439">
        <f>SUM(AE8,AE46)</f>
        <v>0</v>
      </c>
    </row>
    <row r="47" spans="1:36" s="33" customFormat="1" ht="9.6" customHeight="1">
      <c r="A47" s="501">
        <v>21</v>
      </c>
      <c r="B47" s="101" t="str">
        <f>IF($D47="","",VLOOKUP($D47,'m glavni turnir žrebna lista'!$A$7:$R$38,17))</f>
        <v/>
      </c>
      <c r="C47" s="101" t="str">
        <f>IF($D47="","",VLOOKUP($D47,'m glavni turnir žrebna lista'!$A$7:$R$38,2))</f>
        <v/>
      </c>
      <c r="D47" s="102"/>
      <c r="E47" s="118" t="str">
        <f>UPPER(IF($D47="","",VLOOKUP($D47,'m glavni turnir žrebna lista'!$A$7:$R$38,3)))</f>
        <v/>
      </c>
      <c r="F47" s="118" t="str">
        <f>PROPER(IF($D47="","",VLOOKUP($D47,'m glavni turnir žrebna lista'!$A$7:$R$38,4)))</f>
        <v/>
      </c>
      <c r="G47" s="118"/>
      <c r="H47" s="118" t="str">
        <f>IF($D47="","",VLOOKUP($D47,'m glavni turnir žrebna lista'!$A$7:$R$38,5))</f>
        <v/>
      </c>
      <c r="I47" s="251" t="str">
        <f>IF($D47="","",VLOOKUP($D47,'m glavni turnir žrebna lista'!$A$7:$R$38,14))</f>
        <v/>
      </c>
      <c r="J47" s="104"/>
      <c r="K47" s="253"/>
      <c r="L47" s="104"/>
      <c r="M47" s="936"/>
      <c r="N47" s="259"/>
      <c r="O47" s="1115"/>
      <c r="P47" s="105"/>
      <c r="Q47" s="1115"/>
      <c r="R47" s="109"/>
      <c r="S47" s="625"/>
      <c r="T47" s="379"/>
      <c r="U47" s="978" t="str">
        <f>IF($D47="","",VLOOKUP($D47,'m glavni turnir žrebna lista'!$A$7:$R$38,2))</f>
        <v/>
      </c>
      <c r="V47" s="1431">
        <v>3</v>
      </c>
      <c r="W47" s="1431" t="str">
        <f>UPPER(IF($D$11="","",VLOOKUP($D$11,'m glavni turnir žrebna lista'!$A$7:$R$38,3)))</f>
        <v/>
      </c>
      <c r="X47" s="1431" t="str">
        <f>PROPER(IF($D$11="","",VLOOKUP($D$11,'m glavni turnir žrebna lista'!$A$7:$R$38,4)))</f>
        <v/>
      </c>
      <c r="Y47" s="1433" t="str">
        <f>IF(W47="","",IF($U$11&lt;&gt;$U$12,"",IF($J$13="bb",1,IF($J$13="","0",$I$13))))</f>
        <v/>
      </c>
      <c r="Z47" s="1433" t="str">
        <f>IF($W$45="","",IF($U$10&lt;&gt;$U$11,"",IF($L$11="bb",1,IF($L$11="","0",$K$8))))</f>
        <v/>
      </c>
      <c r="AA47" s="1433" t="str">
        <f>IF($W$45="","",IF($U$14&lt;&gt;$U$11,"",IF($N$15="bb",1,IF($N$15="","0",$M$18))))</f>
        <v/>
      </c>
      <c r="AB47" s="1433" t="str">
        <f>IF($W$45="","",IF($U$22&lt;&gt;$U11,"",IF($P$23="bb",1,IF($P$23="","0",$O$30))))</f>
        <v/>
      </c>
      <c r="AC47" s="1433" t="str">
        <f>IF($W$45="","",IF($U$38&lt;&gt;$U$11,"",IF($P$39="bb",1,IF($P$39="","0",$Q$54))))</f>
        <v/>
      </c>
      <c r="AD47" s="1433"/>
      <c r="AE47" s="1439">
        <f t="shared" si="3"/>
        <v>0</v>
      </c>
      <c r="AF47" s="1430" t="str">
        <f>IF($C11="","",'m glavni 32'!$C$11)</f>
        <v/>
      </c>
      <c r="AG47" s="1431" t="str">
        <f>UPPER(IF($D$11="","",VLOOKUP($D$11,'m glavni turnir žrebna lista'!$A$7:$R$38,3)))</f>
        <v/>
      </c>
      <c r="AH47" s="1431" t="str">
        <f>PROPER(IF($D$11="","",VLOOKUP($D$11,'m glavni turnir žrebna lista'!$A$7:$R$38,4)))</f>
        <v/>
      </c>
      <c r="AI47" s="1431" t="str">
        <f>UPPER(IF($D$11="","",VLOOKUP($D$11,'m glavni turnir žrebna lista'!$A$7:$R$38,5)))</f>
        <v/>
      </c>
      <c r="AJ47" s="1439">
        <f t="shared" ref="AJ47:AJ76" si="4">SUM(AE9,AE47)</f>
        <v>0</v>
      </c>
    </row>
    <row r="48" spans="1:36" s="33" customFormat="1" ht="9.6" customHeight="1">
      <c r="A48" s="501"/>
      <c r="B48" s="111"/>
      <c r="C48" s="111"/>
      <c r="D48" s="119"/>
      <c r="E48" s="112"/>
      <c r="F48" s="112"/>
      <c r="G48" s="113"/>
      <c r="H48" s="114" t="s">
        <v>151</v>
      </c>
      <c r="I48" s="115"/>
      <c r="J48" s="116" t="str">
        <f>UPPER(IF(OR(I48="a",I48="as"),E47,IF(OR(I48="b",I48="bs"),E49,)))</f>
        <v/>
      </c>
      <c r="K48" s="1112">
        <f>IF(OR(I48="a",I48="as"),I47,IF(OR(I48="b",I48="bs"),I49,))</f>
        <v>0</v>
      </c>
      <c r="L48" s="104"/>
      <c r="M48" s="936"/>
      <c r="N48" s="105"/>
      <c r="O48" s="1115"/>
      <c r="P48" s="105"/>
      <c r="Q48" s="1115"/>
      <c r="R48" s="109"/>
      <c r="S48" s="625"/>
      <c r="T48" s="379"/>
      <c r="U48" s="978" t="str">
        <f>IF(OR(I48="a",I48="as"),C47,IF(OR(I48="b",I48="bs"),C49,""))</f>
        <v/>
      </c>
      <c r="V48" s="1431">
        <v>4</v>
      </c>
      <c r="W48" s="1431" t="str">
        <f>UPPER(IF($D$13="","",VLOOKUP($D$13,'m glavni turnir žrebna lista'!$A$7:$R$38,3)))</f>
        <v/>
      </c>
      <c r="X48" s="1431" t="str">
        <f>PROPER(IF($D$13="","",VLOOKUP($D$13,'m glavni turnir žrebna lista'!$A$7:$R$38,4)))</f>
        <v/>
      </c>
      <c r="Y48" s="1433" t="str">
        <f>IF(W48="","",IF($U$12&lt;&gt;$U$13,"",IF($J$13="bb",1,IF($J$13="","0",$I$11))))</f>
        <v/>
      </c>
      <c r="Z48" s="1433" t="str">
        <f>IF($W$45="","",IF($U$10&lt;&gt;$U$13,"",IF($L$11="bb",1,IF($L$11="","0",$K$8))))</f>
        <v/>
      </c>
      <c r="AA48" s="1433" t="str">
        <f>IF($W$45="","",IF($U$14&lt;&gt;$U$13,"",IF($N$15="bb",1,IF($N$15="","0",$M$18))))</f>
        <v/>
      </c>
      <c r="AB48" s="1433" t="str">
        <f>IF($W$45="","",IF($U$22&lt;&gt;$U$13,"",IF($P$23="bb",1,IF($P$23="","0",$O$30))))</f>
        <v/>
      </c>
      <c r="AC48" s="1433" t="str">
        <f>IF($W$45="","",IF($U$38&lt;&gt;$U$13,"",IF($P$39="bb",1,IF($P$39="","0",$Q$54))))</f>
        <v/>
      </c>
      <c r="AD48" s="1433"/>
      <c r="AE48" s="1439">
        <f t="shared" si="3"/>
        <v>0</v>
      </c>
      <c r="AF48" s="1430" t="str">
        <f>IF($C13="","",'m glavni 32'!$C$13)</f>
        <v/>
      </c>
      <c r="AG48" s="1431" t="str">
        <f>UPPER(IF($D$13="","",VLOOKUP($D$13,'m glavni turnir žrebna lista'!$A$7:$R$38,3)))</f>
        <v/>
      </c>
      <c r="AH48" s="1431" t="str">
        <f>PROPER(IF($D$13="","",VLOOKUP($D$13,'m glavni turnir žrebna lista'!$A$7:$R$38,4)))</f>
        <v/>
      </c>
      <c r="AI48" s="1431" t="str">
        <f>UPPER(IF($D$13="","",VLOOKUP($D$13,'m glavni turnir žrebna lista'!$A$7:$R$38,5)))</f>
        <v/>
      </c>
      <c r="AJ48" s="1439">
        <f t="shared" si="4"/>
        <v>0</v>
      </c>
    </row>
    <row r="49" spans="1:36" s="33" customFormat="1" ht="9.6" customHeight="1">
      <c r="A49" s="501">
        <v>22</v>
      </c>
      <c r="B49" s="101" t="str">
        <f>IF($D49="","",VLOOKUP($D49,'m glavni turnir žrebna lista'!$A$7:$R$38,17))</f>
        <v/>
      </c>
      <c r="C49" s="101" t="str">
        <f>IF($D49="","",VLOOKUP($D49,'m glavni turnir žrebna lista'!$A$7:$R$38,2))</f>
        <v/>
      </c>
      <c r="D49" s="102"/>
      <c r="E49" s="118" t="str">
        <f>UPPER(IF($D49="","",VLOOKUP($D49,'m glavni turnir žrebna lista'!$A$7:$R$38,3)))</f>
        <v/>
      </c>
      <c r="F49" s="118" t="str">
        <f>PROPER(IF($D49="","",VLOOKUP($D49,'m glavni turnir žrebna lista'!$A$7:$R$38,4)))</f>
        <v/>
      </c>
      <c r="G49" s="118"/>
      <c r="H49" s="118" t="str">
        <f>IF($D49="","",VLOOKUP($D49,'m glavni turnir žrebna lista'!$A$7:$R$38,5))</f>
        <v/>
      </c>
      <c r="I49" s="263" t="str">
        <f>IF($D49="","",VLOOKUP($D49,'m glavni turnir žrebna lista'!$A$7:$R$38,14))</f>
        <v/>
      </c>
      <c r="J49" s="259"/>
      <c r="K49" s="269"/>
      <c r="L49" s="104"/>
      <c r="M49" s="936"/>
      <c r="N49" s="105"/>
      <c r="O49" s="1115"/>
      <c r="P49" s="105"/>
      <c r="Q49" s="1115"/>
      <c r="R49" s="109"/>
      <c r="S49" s="625"/>
      <c r="T49" s="379"/>
      <c r="U49" s="978" t="str">
        <f>IF($D49="","",VLOOKUP($D49,'m glavni turnir žrebna lista'!$A$7:$R$38,2))</f>
        <v/>
      </c>
      <c r="V49" s="1431">
        <v>5</v>
      </c>
      <c r="W49" s="1431" t="str">
        <f>UPPER(IF($D$15="","",VLOOKUP($D$15,'m glavni turnir žrebna lista'!$A$7:$R$38,3)))</f>
        <v/>
      </c>
      <c r="X49" s="1431" t="str">
        <f>PROPER(IF($D$15="","",VLOOKUP($D$15,'m glavni turnir žrebna lista'!$A$7:$R$38,4)))</f>
        <v/>
      </c>
      <c r="Y49" s="1433" t="str">
        <f>IF(W49="","",IF($U$16&lt;&gt;$U$15,"",IF($J$17="bb",1,IF($J$17="","0",$I$17))))</f>
        <v/>
      </c>
      <c r="Z49" s="1433" t="str">
        <f>IF($W$45="","",IF($U$18&lt;&gt;$U$15,"",IF($L$19="bb",1,IF($L$19="","0",$K$20))))</f>
        <v/>
      </c>
      <c r="AA49" s="1433" t="str">
        <f>IF($W$45="","",IF($U$14&lt;&gt;$U$15,"",IF($N$15="bb",1,IF($N$15="","0",$M$10))))</f>
        <v/>
      </c>
      <c r="AB49" s="1433" t="str">
        <f>IF($W$45="","",IF($U$22&lt;&gt;$U$15,"",IF($P$23="bb",1,IF($P$23="","0",$O$30))))</f>
        <v/>
      </c>
      <c r="AC49" s="1433" t="str">
        <f>IF($W$45="","",IF($U$38&lt;&gt;$U$15,"",IF($P$39="bb",1,IF($P$39="","0",$Q$54))))</f>
        <v/>
      </c>
      <c r="AD49" s="1433"/>
      <c r="AE49" s="1439">
        <f t="shared" si="3"/>
        <v>0</v>
      </c>
      <c r="AF49" s="1430" t="str">
        <f>IF($C15="","",'m glavni 32'!$C$15)</f>
        <v/>
      </c>
      <c r="AG49" s="1431" t="str">
        <f>UPPER(IF($D$15="","",VLOOKUP($D$15,'m glavni turnir žrebna lista'!$A$7:$R$38,3)))</f>
        <v/>
      </c>
      <c r="AH49" s="1431" t="str">
        <f>PROPER(IF($D$15="","",VLOOKUP($D$15,'m glavni turnir žrebna lista'!$A$7:$R$38,4)))</f>
        <v/>
      </c>
      <c r="AI49" s="1431" t="str">
        <f>UPPER(IF($D$15="","",VLOOKUP($D$15,'m glavni turnir žrebna lista'!$A$7:$R$38,5)))</f>
        <v/>
      </c>
      <c r="AJ49" s="1439">
        <f t="shared" si="4"/>
        <v>0</v>
      </c>
    </row>
    <row r="50" spans="1:36" s="33" customFormat="1" ht="9.6" customHeight="1">
      <c r="A50" s="501"/>
      <c r="B50" s="111"/>
      <c r="C50" s="111"/>
      <c r="D50" s="119"/>
      <c r="E50" s="112"/>
      <c r="F50" s="112"/>
      <c r="G50" s="113"/>
      <c r="H50" s="104"/>
      <c r="I50" s="268"/>
      <c r="J50" s="114" t="s">
        <v>151</v>
      </c>
      <c r="K50" s="120"/>
      <c r="L50" s="116" t="str">
        <f>UPPER(IF(OR(K50="a",K50="as"),J48,IF(OR(K50="b",K50="bs"),J52,)))</f>
        <v/>
      </c>
      <c r="M50" s="996">
        <f>IF(OR(K50="a",K50="as"),K48,IF(OR(K50="b",K50="bs"),K52,))</f>
        <v>0</v>
      </c>
      <c r="N50" s="105"/>
      <c r="O50" s="1115"/>
      <c r="P50" s="105"/>
      <c r="Q50" s="1115"/>
      <c r="R50" s="109"/>
      <c r="S50" s="625"/>
      <c r="T50" s="379"/>
      <c r="U50" s="978" t="str">
        <f>IF(OR(K50="a",K50="as"),U48,IF(OR(K50="b",K50="bs"),U52,""))</f>
        <v/>
      </c>
      <c r="V50" s="1431">
        <v>6</v>
      </c>
      <c r="W50" s="1431" t="str">
        <f>UPPER(IF($D$17="","",VLOOKUP($D$17,'m glavni turnir žrebna lista'!$A$7:$R$38,3)))</f>
        <v/>
      </c>
      <c r="X50" s="1431" t="str">
        <f>PROPER(IF($D$17="","",VLOOKUP($D$17,'m glavni turnir žrebna lista'!$A$7:$R$38,4)))</f>
        <v/>
      </c>
      <c r="Y50" s="1433" t="str">
        <f>IF(W50="","",IF($U$16&lt;&gt;$U$17,"",IF($J$17="bb",1,IF($J$17="","0",$I$15))))</f>
        <v/>
      </c>
      <c r="Z50" s="1433" t="str">
        <f>IF($W$45="","",IF($U$18&lt;&gt;$U$17,"",IF($L$19="bb",1,IF($L$19="","0",$K$20))))</f>
        <v/>
      </c>
      <c r="AA50" s="1433" t="str">
        <f>IF($W$45="","",IF($U$14&lt;&gt;$U$17,"",IF($N$15="bb",1,IF($N$15="","0",$M$10))))</f>
        <v/>
      </c>
      <c r="AB50" s="1433" t="str">
        <f>IF($W$45="","",IF($U$22&lt;&gt;$U$17,"",IF($P$23="bb",1,IF($P$23="","0",$O$30))))</f>
        <v/>
      </c>
      <c r="AC50" s="1433" t="str">
        <f>IF($W$45="","",IF($U$38&lt;&gt;$U$17,"",IF($P$39="bb",1,IF($P$39="","0",$Q$54))))</f>
        <v/>
      </c>
      <c r="AD50" s="1433"/>
      <c r="AE50" s="1439">
        <f t="shared" si="3"/>
        <v>0</v>
      </c>
      <c r="AF50" s="1430" t="str">
        <f>IF($C17="","",'m glavni 32'!$C$17)</f>
        <v/>
      </c>
      <c r="AG50" s="1431" t="str">
        <f>UPPER(IF($D$17="","",VLOOKUP($D$17,'m glavni turnir žrebna lista'!$A$7:$R$38,3)))</f>
        <v/>
      </c>
      <c r="AH50" s="1431" t="str">
        <f>PROPER(IF($D$17="","",VLOOKUP($D$17,'m glavni turnir žrebna lista'!$A$7:$R$38,4)))</f>
        <v/>
      </c>
      <c r="AI50" s="1431" t="str">
        <f>UPPER(IF($D$17="","",VLOOKUP($D$17,'m glavni turnir žrebna lista'!$A$7:$R$38,5)))</f>
        <v/>
      </c>
      <c r="AJ50" s="1439">
        <f t="shared" si="4"/>
        <v>0</v>
      </c>
    </row>
    <row r="51" spans="1:36" s="33" customFormat="1" ht="9.6" customHeight="1">
      <c r="A51" s="501">
        <v>23</v>
      </c>
      <c r="B51" s="101" t="str">
        <f>IF($D51="","",VLOOKUP($D51,'m glavni turnir žrebna lista'!$A$7:$R$38,17))</f>
        <v/>
      </c>
      <c r="C51" s="101" t="str">
        <f>IF($D51="","",VLOOKUP($D51,'m glavni turnir žrebna lista'!$A$7:$R$38,2))</f>
        <v/>
      </c>
      <c r="D51" s="102"/>
      <c r="E51" s="118" t="str">
        <f>UPPER(IF($D51="","",VLOOKUP($D51,'m glavni turnir žrebna lista'!$A$7:$R$38,3)))</f>
        <v/>
      </c>
      <c r="F51" s="118" t="str">
        <f>PROPER(IF($D51="","",VLOOKUP($D51,'m glavni turnir žrebna lista'!$A$7:$R$38,4)))</f>
        <v/>
      </c>
      <c r="G51" s="118"/>
      <c r="H51" s="118" t="str">
        <f>IF($D51="","",VLOOKUP($D51,'m glavni turnir žrebna lista'!$A$7:$R$38,5))</f>
        <v/>
      </c>
      <c r="I51" s="251" t="str">
        <f>IF($D51="","",VLOOKUP($D51,'m glavni turnir žrebna lista'!$A$7:$R$38,14))</f>
        <v/>
      </c>
      <c r="J51" s="104"/>
      <c r="K51" s="264"/>
      <c r="L51" s="259"/>
      <c r="M51" s="937"/>
      <c r="N51" s="105"/>
      <c r="O51" s="1115"/>
      <c r="P51" s="105"/>
      <c r="Q51" s="1115"/>
      <c r="R51" s="109"/>
      <c r="S51" s="625"/>
      <c r="T51" s="379"/>
      <c r="U51" s="978" t="str">
        <f>IF($D51="","",VLOOKUP($D51,'m glavni turnir žrebna lista'!$A$7:$R$38,2))</f>
        <v/>
      </c>
      <c r="V51" s="1431">
        <v>7</v>
      </c>
      <c r="W51" s="1431" t="str">
        <f>UPPER(IF($D$19="","",VLOOKUP($D$19,'m glavni turnir žrebna lista'!$A$7:$R$38,3)))</f>
        <v/>
      </c>
      <c r="X51" s="1431" t="str">
        <f>PROPER(IF($D$19="","",VLOOKUP($D$19,'m glavni turnir žrebna lista'!$A$7:$R$38,4)))</f>
        <v/>
      </c>
      <c r="Y51" s="1433" t="str">
        <f>IF(W51="","",IF($U$20&lt;&gt;$U$19,"",IF($J$21="bb",1,IF($J$21="","0",$I$21))))</f>
        <v/>
      </c>
      <c r="Z51" s="1433" t="str">
        <f>IF($W$45="","",IF($U$18&lt;&gt;$U$19,"",IF($L$19="bb",1,IF($L$19="","0",$K$16))))</f>
        <v/>
      </c>
      <c r="AA51" s="1433" t="str">
        <f>IF($W$45="","",IF($U$14&lt;&gt;$U$19,"",IF($N$15="bb",1,IF($N$15="","0",$M$10))))</f>
        <v/>
      </c>
      <c r="AB51" s="1433" t="str">
        <f>IF($W$45="","",IF($U$22&lt;&gt;$U$19,"",IF($P$23="bb",1,IF($P$23="","0",$O$30))))</f>
        <v/>
      </c>
      <c r="AC51" s="1433" t="str">
        <f>IF($W$45="","",IF($U$38&lt;&gt;$U$19,"",IF($P$39="bb",1,IF($P$39="","0",$Q$54))))</f>
        <v/>
      </c>
      <c r="AD51" s="1433"/>
      <c r="AE51" s="1439">
        <f t="shared" si="3"/>
        <v>0</v>
      </c>
      <c r="AF51" s="1430" t="str">
        <f>IF($C19="","",'m glavni 32'!$C$19)</f>
        <v/>
      </c>
      <c r="AG51" s="1431" t="str">
        <f>UPPER(IF($D$19="","",VLOOKUP($D$19,'m glavni turnir žrebna lista'!$A$7:$R$38,3)))</f>
        <v/>
      </c>
      <c r="AH51" s="1431" t="str">
        <f>PROPER(IF($D$19="","",VLOOKUP($D$19,'m glavni turnir žrebna lista'!$A$7:$R$38,4)))</f>
        <v/>
      </c>
      <c r="AI51" s="1431" t="str">
        <f>UPPER(IF($D$19="","",VLOOKUP($D$19,'m glavni turnir žrebna lista'!$A$7:$R$38,5)))</f>
        <v/>
      </c>
      <c r="AJ51" s="1439">
        <f t="shared" si="4"/>
        <v>0</v>
      </c>
    </row>
    <row r="52" spans="1:36" s="33" customFormat="1" ht="9.6" customHeight="1">
      <c r="A52" s="501"/>
      <c r="B52" s="111"/>
      <c r="C52" s="111"/>
      <c r="D52" s="111"/>
      <c r="E52" s="112"/>
      <c r="F52" s="112"/>
      <c r="G52" s="113"/>
      <c r="H52" s="114" t="s">
        <v>151</v>
      </c>
      <c r="I52" s="115"/>
      <c r="J52" s="116" t="str">
        <f>UPPER(IF(OR(I52="a",I52="as"),E51,IF(OR(I52="b",I52="bs"),E53,)))</f>
        <v/>
      </c>
      <c r="K52" s="1113">
        <f>IF(OR(I52="a",I52="as"),I51,IF(OR(I52="b",I52="bs"),I53,))</f>
        <v>0</v>
      </c>
      <c r="L52" s="104"/>
      <c r="M52" s="937"/>
      <c r="N52" s="105"/>
      <c r="O52" s="1115"/>
      <c r="P52" s="105"/>
      <c r="Q52" s="1115"/>
      <c r="R52" s="109"/>
      <c r="S52" s="405"/>
      <c r="U52" s="979" t="str">
        <f>IF(OR(I52="a",I52="as"),C51,IF(OR(I52="b",I52="bs"),C53,""))</f>
        <v/>
      </c>
      <c r="V52" s="1431">
        <v>8</v>
      </c>
      <c r="W52" s="1431" t="str">
        <f>UPPER(IF($D$21="","",VLOOKUP($D$21,'m glavni turnir žrebna lista'!$A$7:$R$38,3)))</f>
        <v/>
      </c>
      <c r="X52" s="1431" t="str">
        <f>PROPER(IF($D$21="","",VLOOKUP($D$21,'m glavni turnir žrebna lista'!$A$7:$R$38,4)))</f>
        <v/>
      </c>
      <c r="Y52" s="1433" t="str">
        <f>IF(W52="","",IF($U$20&lt;&gt;$U$21,"",IF($J$21="bb",1,IF($J$21="","0",$I$19))))</f>
        <v/>
      </c>
      <c r="Z52" s="1433" t="str">
        <f>IF($W$45="","",IF($U$18&lt;&gt;$U$21,"",IF($L$19="bb",1,IF($L$19="","0",$K$16))))</f>
        <v/>
      </c>
      <c r="AA52" s="1433" t="str">
        <f>IF($W$45="","",IF($U$14&lt;&gt;$U$21,"",IF($N$15="bb",1,IF($N$15="","0",$M$10))))</f>
        <v/>
      </c>
      <c r="AB52" s="1433" t="str">
        <f>IF($W$45="","",IF($U$22&lt;&gt;$U$21,"",IF($P$23="bb",1,IF($P$23="","0",$O$30))))</f>
        <v/>
      </c>
      <c r="AC52" s="1433" t="str">
        <f>IF($W$45="","",IF($U$38&lt;&gt;$U$21,"",IF($P$39="bb",1,IF($P$39="","0",$Q$54))))</f>
        <v/>
      </c>
      <c r="AD52" s="1433"/>
      <c r="AE52" s="1439">
        <f t="shared" si="3"/>
        <v>0</v>
      </c>
      <c r="AF52" s="1430" t="str">
        <f>IF($C21="","",'m glavni 32'!$C$21)</f>
        <v/>
      </c>
      <c r="AG52" s="1431" t="str">
        <f>UPPER(IF($D$21="","",VLOOKUP($D$21,'m glavni turnir žrebna lista'!$A$7:$R$38,3)))</f>
        <v/>
      </c>
      <c r="AH52" s="1431" t="str">
        <f>PROPER(IF($D$21="","",VLOOKUP($D$21,'m glavni turnir žrebna lista'!$A$7:$R$38,4)))</f>
        <v/>
      </c>
      <c r="AI52" s="1431" t="str">
        <f>UPPER(IF($D$21="","",VLOOKUP($D$21,'m glavni turnir žrebna lista'!$A$7:$R$38,5)))</f>
        <v/>
      </c>
      <c r="AJ52" s="1439">
        <f t="shared" si="4"/>
        <v>0</v>
      </c>
    </row>
    <row r="53" spans="1:36" s="33" customFormat="1" ht="9.6" customHeight="1">
      <c r="A53" s="500">
        <v>24</v>
      </c>
      <c r="B53" s="103" t="str">
        <f>IF($D53="","",VLOOKUP($D53,'m glavni turnir žrebna lista'!$A$7:$R$38,17))</f>
        <v/>
      </c>
      <c r="C53" s="103" t="str">
        <f>IF($D53="","",VLOOKUP($D53,'m glavni turnir žrebna lista'!$A$7:$R$38,2))</f>
        <v/>
      </c>
      <c r="D53" s="102"/>
      <c r="E53" s="103" t="str">
        <f>UPPER(IF($D53="","",VLOOKUP($D53,'m glavni turnir žrebna lista'!$A$7:$R$38,3)))</f>
        <v/>
      </c>
      <c r="F53" s="103" t="str">
        <f>PROPER(IF($D53="","",VLOOKUP($D53,'m glavni turnir žrebna lista'!$A$7:$R$38,4)))</f>
        <v/>
      </c>
      <c r="G53" s="103"/>
      <c r="H53" s="103" t="str">
        <f>IF($D53="","",VLOOKUP($D53,'m glavni turnir žrebna lista'!$A$7:$R$38,5))</f>
        <v/>
      </c>
      <c r="I53" s="263" t="str">
        <f>IF($D53="","",VLOOKUP($D53,'m glavni turnir žrebna lista'!$A$7:$R$38,14))</f>
        <v/>
      </c>
      <c r="J53" s="259"/>
      <c r="K53" s="253"/>
      <c r="L53" s="104"/>
      <c r="M53" s="937"/>
      <c r="N53" s="105"/>
      <c r="O53" s="1115"/>
      <c r="P53" s="105"/>
      <c r="Q53" s="1115"/>
      <c r="R53" s="109"/>
      <c r="S53" s="405"/>
      <c r="U53" s="976" t="str">
        <f>IF($D53="","",VLOOKUP($D53,'m glavni turnir žrebna lista'!$A$7:$R$38,2))</f>
        <v/>
      </c>
      <c r="V53" s="1431">
        <v>9</v>
      </c>
      <c r="W53" s="1431" t="str">
        <f>UPPER(IF($D$23="","",VLOOKUP($D$23,'m glavni turnir žrebna lista'!$A$7:$R$38,3)))</f>
        <v/>
      </c>
      <c r="X53" s="1431" t="str">
        <f>PROPER(IF($D$23="","",VLOOKUP($D$23,'m glavni turnir žrebna lista'!$A$7:$R$38,4)))</f>
        <v/>
      </c>
      <c r="Y53" s="1433" t="str">
        <f>IF(W53="","",IF($U$24&lt;&gt;$U$23,"",IF($J$25="bb",1,IF($J$25="","0",$I$25))))</f>
        <v/>
      </c>
      <c r="Z53" s="1433" t="str">
        <f>IF($W$45="","",IF($U$26&lt;&gt;$U$23,"",IF($L$27="bb",1,IF($L$27="","0",$K$28))))</f>
        <v/>
      </c>
      <c r="AA53" s="1433" t="str">
        <f>IF($W$45="","",IF($U$30&lt;&gt;$U$23,"",IF($N$31="bb",1,IF($N$31="","0",$M$34))))</f>
        <v/>
      </c>
      <c r="AB53" s="1433" t="str">
        <f>IF($W$45="","",IF($U$22&lt;&gt;$U$23,"",IF($P$23="bb",1,IF($P$23="","0",$O$14))))</f>
        <v/>
      </c>
      <c r="AC53" s="1433" t="str">
        <f>IF($W$45="","",IF($U$38&lt;&gt;$U$23,"",IF($P$39="bb",1,IF($P$39="","0",$Q$54))))</f>
        <v/>
      </c>
      <c r="AD53" s="1433"/>
      <c r="AE53" s="1439">
        <f t="shared" si="3"/>
        <v>0</v>
      </c>
      <c r="AF53" s="1430" t="str">
        <f>IF($C23="","",'m glavni 32'!$C$23)</f>
        <v/>
      </c>
      <c r="AG53" s="1431" t="str">
        <f>UPPER(IF($D$23="","",VLOOKUP($D$23,'m glavni turnir žrebna lista'!$A$7:$R$38,3)))</f>
        <v/>
      </c>
      <c r="AH53" s="1431" t="str">
        <f>PROPER(IF($D$23="","",VLOOKUP($D$23,'m glavni turnir žrebna lista'!$A$7:$R$38,4)))</f>
        <v/>
      </c>
      <c r="AI53" s="1431" t="str">
        <f>UPPER(IF($D$23="","",VLOOKUP($D$23,'m glavni turnir žrebna lista'!$A$7:$R$38,5)))</f>
        <v/>
      </c>
      <c r="AJ53" s="1439">
        <f t="shared" si="4"/>
        <v>0</v>
      </c>
    </row>
    <row r="54" spans="1:36" s="33" customFormat="1" ht="9.6" customHeight="1">
      <c r="A54" s="501"/>
      <c r="B54" s="111"/>
      <c r="C54" s="111"/>
      <c r="D54" s="111"/>
      <c r="E54" s="123"/>
      <c r="F54" s="123"/>
      <c r="G54" s="125"/>
      <c r="H54" s="123"/>
      <c r="I54" s="268"/>
      <c r="J54" s="104"/>
      <c r="K54" s="253"/>
      <c r="L54" s="104"/>
      <c r="M54" s="937"/>
      <c r="N54" s="114" t="s">
        <v>151</v>
      </c>
      <c r="O54" s="120"/>
      <c r="P54" s="116" t="str">
        <f>UPPER(IF(OR(O54="a",O54="as"),N46,IF(OR(O54="b",O54="bs"),N62,)))</f>
        <v/>
      </c>
      <c r="Q54" s="1116">
        <f>IF(OR(O54="a",O54="as"),O46,IF(OR(O54="b",O54="bs"),O62,))</f>
        <v>0</v>
      </c>
      <c r="R54" s="109"/>
      <c r="S54" s="405"/>
      <c r="U54" s="976" t="str">
        <f>IF(OR(O54="a",O54="as"),U46,IF(OR(O54="b",O54="bs"),U62,""))</f>
        <v/>
      </c>
      <c r="V54" s="1431">
        <v>10</v>
      </c>
      <c r="W54" s="1431" t="str">
        <f>UPPER(IF($D$25="","",VLOOKUP($D$25,'m glavni turnir žrebna lista'!$A$7:$R$38,3)))</f>
        <v/>
      </c>
      <c r="X54" s="1431" t="str">
        <f>PROPER(IF($D$25="","",VLOOKUP($D$25,'m glavni turnir žrebna lista'!$A$7:$R$38,4)))</f>
        <v/>
      </c>
      <c r="Y54" s="1433" t="str">
        <f>IF(W54="","",IF($U$24&lt;&gt;$U$25,"",IF($J$25="bb",1,IF($J$25="","0",$I$23))))</f>
        <v/>
      </c>
      <c r="Z54" s="1433" t="str">
        <f>IF($W$45="","",IF($U$26&lt;&gt;$U$25,"",IF($L$27="bb",1,IF($L$27="","0",$K$28))))</f>
        <v/>
      </c>
      <c r="AA54" s="1433" t="str">
        <f>IF($W$45="","",IF($U$30&lt;&gt;$U$25,"",IF($N$31="bb",1,IF($N$31="","0",$M$34))))</f>
        <v/>
      </c>
      <c r="AB54" s="1433" t="str">
        <f>IF($W$45="","",IF($U$22&lt;&gt;$U$25,"",IF($P$23="bb",1,IF($P$23="","0",$O$14))))</f>
        <v/>
      </c>
      <c r="AC54" s="1433" t="str">
        <f>IF($W$45="","",IF($U$38&lt;&gt;$U$25,"",IF($P$39="bb",1,IF($P$39="","0",$Q$54))))</f>
        <v/>
      </c>
      <c r="AD54" s="1433"/>
      <c r="AE54" s="1439">
        <f t="shared" si="3"/>
        <v>0</v>
      </c>
      <c r="AF54" s="1430" t="str">
        <f>IF($C25="","",'m glavni 32'!$C$25)</f>
        <v/>
      </c>
      <c r="AG54" s="1431" t="str">
        <f>UPPER(IF($D$25="","",VLOOKUP($D$25,'m glavni turnir žrebna lista'!$A$7:$R$38,3)))</f>
        <v/>
      </c>
      <c r="AH54" s="1431" t="str">
        <f>PROPER(IF($D$25="","",VLOOKUP($D$25,'m glavni turnir žrebna lista'!$A$7:$R$38,4)))</f>
        <v/>
      </c>
      <c r="AI54" s="1431" t="str">
        <f>UPPER(IF($D$25="","",VLOOKUP($D$25,'m glavni turnir žrebna lista'!$A$7:$R$38,5)))</f>
        <v/>
      </c>
      <c r="AJ54" s="1439">
        <f t="shared" si="4"/>
        <v>0</v>
      </c>
    </row>
    <row r="55" spans="1:36" s="33" customFormat="1" ht="9.6" customHeight="1">
      <c r="A55" s="500">
        <v>25</v>
      </c>
      <c r="B55" s="103" t="str">
        <f>IF($D55="","",VLOOKUP($D55,'m glavni turnir žrebna lista'!$A$7:$R$38,17))</f>
        <v/>
      </c>
      <c r="C55" s="103" t="str">
        <f>IF($D55="","",VLOOKUP($D55,'m glavni turnir žrebna lista'!$A$7:$R$38,2))</f>
        <v/>
      </c>
      <c r="D55" s="102"/>
      <c r="E55" s="103" t="str">
        <f>UPPER(IF($D55="","",VLOOKUP($D55,'m glavni turnir žrebna lista'!$A$7:$R$38,3)))</f>
        <v/>
      </c>
      <c r="F55" s="103" t="str">
        <f>PROPER(IF($D55="","",VLOOKUP($D55,'m glavni turnir žrebna lista'!$A$7:$R$38,4)))</f>
        <v/>
      </c>
      <c r="G55" s="103"/>
      <c r="H55" s="103" t="str">
        <f>IF($D55="","",VLOOKUP($D55,'m glavni turnir žrebna lista'!$A$7:$R$38,5))</f>
        <v/>
      </c>
      <c r="I55" s="251" t="str">
        <f>IF($D55="","",VLOOKUP($D55,'m glavni turnir žrebna lista'!$A$7:$R$38,14))</f>
        <v/>
      </c>
      <c r="J55" s="104"/>
      <c r="K55" s="253"/>
      <c r="L55" s="104"/>
      <c r="M55" s="937"/>
      <c r="N55" s="105"/>
      <c r="O55" s="1115"/>
      <c r="P55" s="259"/>
      <c r="Q55" s="106"/>
      <c r="R55" s="109"/>
      <c r="S55" s="405"/>
      <c r="U55" s="976" t="str">
        <f>IF($D55="","",VLOOKUP($D55,'m glavni turnir žrebna lista'!$A$7:$R$38,2))</f>
        <v/>
      </c>
      <c r="V55" s="1431">
        <v>11</v>
      </c>
      <c r="W55" s="1431" t="str">
        <f>UPPER(IF($D$27="","",VLOOKUP($D$27,'m glavni turnir žrebna lista'!$A$7:$R$38,3)))</f>
        <v/>
      </c>
      <c r="X55" s="1431" t="str">
        <f>PROPER(IF($D$27="","",VLOOKUP($D$27,'m glavni turnir žrebna lista'!$A$7:$R$38,4)))</f>
        <v/>
      </c>
      <c r="Y55" s="1433" t="str">
        <f>IF(W55="","",IF($U$28&lt;&gt;$U$27,"",IF($J$29="bb",1,IF($J$29="","0",$I$29))))</f>
        <v/>
      </c>
      <c r="Z55" s="1433" t="str">
        <f>IF($W$45="","",IF($U$26&lt;&gt;$U$27,"",IF($L$27="bb",1,IF($L$27="","0",$K$24))))</f>
        <v/>
      </c>
      <c r="AA55" s="1433" t="str">
        <f>IF($W$45="","",IF($U$30&lt;&gt;$U$27,"",IF($N$31="bb",1,IF($N$31="","0",$M$34))))</f>
        <v/>
      </c>
      <c r="AB55" s="1433" t="str">
        <f>IF($W$45="","",IF($U$22&lt;&gt;$U$27,"",IF($P$23="bb",1,IF($P$23="","0",$O$14))))</f>
        <v/>
      </c>
      <c r="AC55" s="1433" t="str">
        <f>IF($W$45="","",IF($U$38&lt;&gt;$U$27,"",IF($P$39="bb",1,IF($P$39="","0",$Q$54))))</f>
        <v/>
      </c>
      <c r="AD55" s="1433"/>
      <c r="AE55" s="1439">
        <f t="shared" si="3"/>
        <v>0</v>
      </c>
      <c r="AF55" s="1430" t="str">
        <f>IF($C27="","",'m glavni 32'!$C$27)</f>
        <v/>
      </c>
      <c r="AG55" s="1431" t="str">
        <f>UPPER(IF($D$27="","",VLOOKUP($D$27,'m glavni turnir žrebna lista'!$A$7:$R$38,3)))</f>
        <v/>
      </c>
      <c r="AH55" s="1431" t="str">
        <f>PROPER(IF($D$27="","",VLOOKUP($D$27,'m glavni turnir žrebna lista'!$A$7:$R$38,4)))</f>
        <v/>
      </c>
      <c r="AI55" s="1431" t="str">
        <f>UPPER(IF($D$27="","",VLOOKUP($D$27,'m glavni turnir žrebna lista'!$A$7:$R$38,5)))</f>
        <v/>
      </c>
      <c r="AJ55" s="1439">
        <f t="shared" si="4"/>
        <v>0</v>
      </c>
    </row>
    <row r="56" spans="1:36" s="33" customFormat="1" ht="9.6" customHeight="1">
      <c r="A56" s="501"/>
      <c r="B56" s="111"/>
      <c r="C56" s="111"/>
      <c r="D56" s="111"/>
      <c r="E56" s="112"/>
      <c r="F56" s="112"/>
      <c r="G56" s="113"/>
      <c r="H56" s="114" t="s">
        <v>151</v>
      </c>
      <c r="I56" s="115"/>
      <c r="J56" s="116" t="str">
        <f>UPPER(IF(OR(I56="a",I56="as"),E55,IF(OR(I56="b",I56="bs"),E57,)))</f>
        <v/>
      </c>
      <c r="K56" s="1112">
        <f>IF(OR(I56="a",I56="as"),I55,IF(OR(I56="b",I56="bs"),I57,))</f>
        <v>0</v>
      </c>
      <c r="L56" s="104"/>
      <c r="M56" s="937"/>
      <c r="N56" s="105"/>
      <c r="O56" s="1115"/>
      <c r="P56" s="105"/>
      <c r="Q56" s="106"/>
      <c r="R56" s="109"/>
      <c r="S56" s="405"/>
      <c r="U56" s="976" t="str">
        <f>IF(OR(I56="a",I56="as"),C55,IF(OR(I56="b",I56="bs"),C57,""))</f>
        <v/>
      </c>
      <c r="V56" s="1431">
        <v>12</v>
      </c>
      <c r="W56" s="1431" t="str">
        <f>UPPER(IF($D$29="","",VLOOKUP($D$29,'m glavni turnir žrebna lista'!$A$7:$R$38,3)))</f>
        <v/>
      </c>
      <c r="X56" s="1431" t="str">
        <f>PROPER(IF($D$29="","",VLOOKUP($D$29,'m glavni turnir žrebna lista'!$A$7:$R$38,4)))</f>
        <v/>
      </c>
      <c r="Y56" s="1433" t="str">
        <f>IF(W56="","",IF($U$28&lt;&gt;$U$29,"",IF($J$29="bb",1,IF($J$29="","0",$I$27))))</f>
        <v/>
      </c>
      <c r="Z56" s="1433" t="str">
        <f>IF($W$45="","",IF($U$26&lt;&gt;$U$29,"",IF($L$27="bb",1,IF($L$27="","0",$K$24))))</f>
        <v/>
      </c>
      <c r="AA56" s="1433" t="str">
        <f>IF($W$45="","",IF($U$30&lt;&gt;$U$29,"",IF($N$31="bb",1,IF($N$31="","0",$M$34))))</f>
        <v/>
      </c>
      <c r="AB56" s="1433" t="str">
        <f>IF($W$45="","",IF($U$22&lt;&gt;$U$29,"",IF($P$23="bb",1,IF($P$23="","0",$O$14))))</f>
        <v/>
      </c>
      <c r="AC56" s="1433" t="str">
        <f>IF($W$45="","",IF($U$38&lt;&gt;$U$29,"",IF($P$39="bb",1,IF($P$39="","0",$Q$54))))</f>
        <v/>
      </c>
      <c r="AD56" s="1433"/>
      <c r="AE56" s="1439">
        <f t="shared" si="3"/>
        <v>0</v>
      </c>
      <c r="AF56" s="1430" t="str">
        <f>IF($C29="","",'m glavni 32'!$C$29)</f>
        <v/>
      </c>
      <c r="AG56" s="1431" t="str">
        <f>UPPER(IF($D$29="","",VLOOKUP($D$29,'m glavni turnir žrebna lista'!$A$7:$R$38,3)))</f>
        <v/>
      </c>
      <c r="AH56" s="1431" t="str">
        <f>PROPER(IF($D$29="","",VLOOKUP($D$29,'m glavni turnir žrebna lista'!$A$7:$R$38,4)))</f>
        <v/>
      </c>
      <c r="AI56" s="1431" t="str">
        <f>UPPER(IF($D$29="","",VLOOKUP($D$29,'m glavni turnir žrebna lista'!$A$7:$R$38,5)))</f>
        <v/>
      </c>
      <c r="AJ56" s="1439">
        <f t="shared" si="4"/>
        <v>0</v>
      </c>
    </row>
    <row r="57" spans="1:36" s="33" customFormat="1" ht="9.6" customHeight="1">
      <c r="A57" s="501">
        <v>26</v>
      </c>
      <c r="B57" s="101" t="str">
        <f>IF($D57="","",VLOOKUP($D57,'m glavni turnir žrebna lista'!$A$7:$R$38,17))</f>
        <v/>
      </c>
      <c r="C57" s="101" t="str">
        <f>IF($D57="","",VLOOKUP($D57,'m glavni turnir žrebna lista'!$A$7:$R$38,2))</f>
        <v/>
      </c>
      <c r="D57" s="102"/>
      <c r="E57" s="118" t="str">
        <f>UPPER(IF($D57="","",VLOOKUP($D57,'m glavni turnir žrebna lista'!$A$7:$R$38,3)))</f>
        <v/>
      </c>
      <c r="F57" s="118" t="str">
        <f>PROPER(IF($D57="","",VLOOKUP($D57,'m glavni turnir žrebna lista'!$A$7:$R$38,4)))</f>
        <v/>
      </c>
      <c r="G57" s="118"/>
      <c r="H57" s="118" t="str">
        <f>IF($D57="","",VLOOKUP($D57,'m glavni turnir žrebna lista'!$A$7:$R$38,5))</f>
        <v/>
      </c>
      <c r="I57" s="263" t="str">
        <f>IF($D57="","",VLOOKUP($D57,'m glavni turnir žrebna lista'!$A$7:$R$38,14))</f>
        <v/>
      </c>
      <c r="J57" s="259"/>
      <c r="K57" s="269"/>
      <c r="L57" s="104"/>
      <c r="M57" s="105"/>
      <c r="O57" s="1115"/>
      <c r="P57" s="105"/>
      <c r="Q57" s="106"/>
      <c r="R57" s="109"/>
      <c r="S57" s="405"/>
      <c r="U57" s="976" t="str">
        <f>IF($D57="","",VLOOKUP($D57,'m glavni turnir žrebna lista'!$A$7:$R$38,2))</f>
        <v/>
      </c>
      <c r="V57" s="1431">
        <v>13</v>
      </c>
      <c r="W57" s="1431" t="str">
        <f>UPPER(IF($D$31="","",VLOOKUP($D$31,'m glavni turnir žrebna lista'!$A$7:$R$38,3)))</f>
        <v/>
      </c>
      <c r="X57" s="1431" t="str">
        <f>PROPER(IF($D$31="","",VLOOKUP($D$31,'m glavni turnir žrebna lista'!$A$7:$R$38,4)))</f>
        <v/>
      </c>
      <c r="Y57" s="1433" t="str">
        <f>IF(W57="","",IF($U$32&lt;&gt;$U$31,"",IF($J$33="bb",1,IF($J$33="","0",$I$33))))</f>
        <v/>
      </c>
      <c r="Z57" s="1433" t="str">
        <f>IF($W$45="","",IF($U$34&lt;&gt;$U$31,"",IF($L$35="bb",1,IF($L$35="","0",$K$36))))</f>
        <v/>
      </c>
      <c r="AA57" s="1433" t="str">
        <f>IF($W$45="","",IF($U$30&lt;&gt;$U$31,"",IF($N$31="bb",1,IF($N$31="","0",$M$26))))</f>
        <v/>
      </c>
      <c r="AB57" s="1433" t="str">
        <f>IF($W$45="","",IF($U$22&lt;&gt;$U$31,"",IF($P$23="bb",1,IF($P$23="","0",$O$14))))</f>
        <v/>
      </c>
      <c r="AC57" s="1433" t="str">
        <f>IF($W$45="","",IF($U$38&lt;&gt;$U$31,"",IF($P$39="bb",1,IF($P$39="","0",$Q$54))))</f>
        <v/>
      </c>
      <c r="AD57" s="1433"/>
      <c r="AE57" s="1439">
        <f t="shared" si="3"/>
        <v>0</v>
      </c>
      <c r="AF57" s="1430" t="str">
        <f>IF($C31="","",'m glavni 32'!$C$31)</f>
        <v/>
      </c>
      <c r="AG57" s="1431" t="str">
        <f>UPPER(IF($D$31="","",VLOOKUP($D$31,'m glavni turnir žrebna lista'!$A$7:$R$38,3)))</f>
        <v/>
      </c>
      <c r="AH57" s="1431" t="str">
        <f>PROPER(IF($D$31="","",VLOOKUP($D$31,'m glavni turnir žrebna lista'!$A$7:$R$38,4)))</f>
        <v/>
      </c>
      <c r="AI57" s="1431" t="str">
        <f>UPPER(IF($D$31="","",VLOOKUP($D$31,'m glavni turnir žrebna lista'!$A$7:$R$38,5)))</f>
        <v/>
      </c>
      <c r="AJ57" s="1439">
        <f t="shared" si="4"/>
        <v>0</v>
      </c>
    </row>
    <row r="58" spans="1:36" s="33" customFormat="1" ht="9.6" customHeight="1">
      <c r="A58" s="501"/>
      <c r="B58" s="111"/>
      <c r="C58" s="111"/>
      <c r="D58" s="119"/>
      <c r="E58" s="112"/>
      <c r="F58" s="112"/>
      <c r="G58" s="113"/>
      <c r="H58" s="112"/>
      <c r="I58" s="268"/>
      <c r="J58" s="114" t="s">
        <v>151</v>
      </c>
      <c r="K58" s="120"/>
      <c r="L58" s="116" t="str">
        <f>UPPER(IF(OR(K58="a",K58="as"),J56,IF(OR(K58="b",K58="bs"),J60,)))</f>
        <v/>
      </c>
      <c r="M58" s="994">
        <f>IF(OR(K58="a",K58="as"),K56,IF(OR(K58="b",K58="bs"),K60,))</f>
        <v>0</v>
      </c>
      <c r="N58" s="105"/>
      <c r="O58" s="1115"/>
      <c r="P58" s="105"/>
      <c r="Q58" s="106"/>
      <c r="R58" s="109"/>
      <c r="S58" s="405"/>
      <c r="U58" s="976" t="str">
        <f>IF(OR(K58="a",K58="as"),U56,IF(OR(K58="b",K58="bs"),U60,""))</f>
        <v/>
      </c>
      <c r="V58" s="1431">
        <v>14</v>
      </c>
      <c r="W58" s="1431" t="str">
        <f>UPPER(IF($D$33="","",VLOOKUP($D$33,'m glavni turnir žrebna lista'!$A$7:$R$38,3)))</f>
        <v/>
      </c>
      <c r="X58" s="1431" t="str">
        <f>PROPER(IF($D$33="","",VLOOKUP($D$33,'m glavni turnir žrebna lista'!$A$7:$R$38,4)))</f>
        <v/>
      </c>
      <c r="Y58" s="1433" t="str">
        <f>IF(W58="","",IF($U$32&lt;&gt;$U$33,"",IF($J$33="bb",1,IF($J$33="","0",$I$31))))</f>
        <v/>
      </c>
      <c r="Z58" s="1433" t="str">
        <f>IF($W$45="","",IF($U$34&lt;&gt;$U$33,"",IF($L$35="bb",1,IF($L$35="","0",$K$36))))</f>
        <v/>
      </c>
      <c r="AA58" s="1433" t="str">
        <f>IF($W$45="","",IF($U$30&lt;&gt;$U$33,"",IF($N$31="bb",1,IF($N$31="","0",$M$26))))</f>
        <v/>
      </c>
      <c r="AB58" s="1433" t="str">
        <f>IF($W$45="","",IF($U$22&lt;&gt;$U$33,"",IF($P$23="bb",1,IF($P$23="","0",$O$14))))</f>
        <v/>
      </c>
      <c r="AC58" s="1433" t="str">
        <f>IF($W$45="","",IF($U$38&lt;&gt;$U$33,"",IF($P$39="bb",1,IF($P$39="","0",$Q$54))))</f>
        <v/>
      </c>
      <c r="AD58" s="1433"/>
      <c r="AE58" s="1439">
        <f t="shared" si="3"/>
        <v>0</v>
      </c>
      <c r="AF58" s="1430" t="str">
        <f>IF($C33="","",'m glavni 32'!$C$33)</f>
        <v/>
      </c>
      <c r="AG58" s="1431" t="str">
        <f>UPPER(IF($D$33="","",VLOOKUP($D$33,'m glavni turnir žrebna lista'!$A$7:$R$38,3)))</f>
        <v/>
      </c>
      <c r="AH58" s="1431" t="str">
        <f>PROPER(IF($D$33="","",VLOOKUP($D$33,'m glavni turnir žrebna lista'!$A$7:$R$38,4)))</f>
        <v/>
      </c>
      <c r="AI58" s="1431" t="str">
        <f>UPPER(IF($D$33="","",VLOOKUP($D$33,'m glavni turnir žrebna lista'!$A$7:$R$38,5)))</f>
        <v/>
      </c>
      <c r="AJ58" s="1439">
        <f t="shared" si="4"/>
        <v>0</v>
      </c>
    </row>
    <row r="59" spans="1:36" s="33" customFormat="1" ht="9.6" customHeight="1">
      <c r="A59" s="501">
        <v>27</v>
      </c>
      <c r="B59" s="101" t="str">
        <f>IF($D59="","",VLOOKUP($D59,'m glavni turnir žrebna lista'!$A$7:$R$38,17))</f>
        <v/>
      </c>
      <c r="C59" s="101" t="str">
        <f>IF($D59="","",VLOOKUP($D59,'m glavni turnir žrebna lista'!$A$7:$R$38,2))</f>
        <v/>
      </c>
      <c r="D59" s="102"/>
      <c r="E59" s="118" t="str">
        <f>UPPER(IF($D59="","",VLOOKUP($D59,'m glavni turnir žrebna lista'!$A$7:$R$38,3)))</f>
        <v/>
      </c>
      <c r="F59" s="118" t="str">
        <f>PROPER(IF($D59="","",VLOOKUP($D59,'m glavni turnir žrebna lista'!$A$7:$R$38,4)))</f>
        <v/>
      </c>
      <c r="G59" s="118"/>
      <c r="H59" s="118" t="str">
        <f>IF($D59="","",VLOOKUP($D59,'m glavni turnir žrebna lista'!$A$7:$R$38,5))</f>
        <v/>
      </c>
      <c r="I59" s="251" t="str">
        <f>IF($D59="","",VLOOKUP($D59,'m glavni turnir žrebna lista'!$A$7:$R$38,14))</f>
        <v/>
      </c>
      <c r="J59" s="104"/>
      <c r="K59" s="264"/>
      <c r="L59" s="259"/>
      <c r="M59" s="936"/>
      <c r="N59" s="105"/>
      <c r="O59" s="1115"/>
      <c r="P59" s="105"/>
      <c r="Q59" s="106"/>
      <c r="R59" s="126"/>
      <c r="S59" s="405"/>
      <c r="U59" s="976" t="str">
        <f>IF($D59="","",VLOOKUP($D59,'m glavni turnir žrebna lista'!$A$7:$R$38,2))</f>
        <v/>
      </c>
      <c r="V59" s="1431">
        <v>15</v>
      </c>
      <c r="W59" s="1431" t="str">
        <f>UPPER(IF($D$35="","",VLOOKUP($D$35,'m glavni turnir žrebna lista'!$A$7:$R$38,3)))</f>
        <v/>
      </c>
      <c r="X59" s="1431" t="str">
        <f>PROPER(IF($D$35="","",VLOOKUP($D$35,'m glavni turnir žrebna lista'!$A$7:$R$38,4)))</f>
        <v/>
      </c>
      <c r="Y59" s="1433" t="str">
        <f>IF(W59="","",IF($U$36&lt;&gt;$U$35,"",IF($J$37="bb",1,IF($J$37="","0",$I$37))))</f>
        <v/>
      </c>
      <c r="Z59" s="1433" t="str">
        <f>IF($W$45="","",IF($U$34&lt;&gt;$U$35,"",IF($L$35="bb",1,IF($L$35="","0",$K$32))))</f>
        <v/>
      </c>
      <c r="AA59" s="1433" t="str">
        <f>IF($W$45="","",IF($U$30&lt;&gt;$U$35,"",IF($N$31="bb",1,IF($N$31="","0",$M$26))))</f>
        <v/>
      </c>
      <c r="AB59" s="1433" t="str">
        <f>IF($W$45="","",IF($U$22&lt;&gt;$U$35,"",IF($P$23="bb",1,IF($P$23="","0",$O$14))))</f>
        <v/>
      </c>
      <c r="AC59" s="1433" t="str">
        <f>IF($W$45="","",IF($U$38&lt;&gt;$U$35,"",IF($P$39="bb",1,IF($P$39="","0",$Q$54))))</f>
        <v/>
      </c>
      <c r="AD59" s="1433"/>
      <c r="AE59" s="1439">
        <f t="shared" si="3"/>
        <v>0</v>
      </c>
      <c r="AF59" s="1430" t="str">
        <f>IF($C35="","",'m glavni 32'!$C$35)</f>
        <v/>
      </c>
      <c r="AG59" s="1431" t="str">
        <f>UPPER(IF($D$35="","",VLOOKUP($D$35,'m glavni turnir žrebna lista'!$A$7:$R$38,3)))</f>
        <v/>
      </c>
      <c r="AH59" s="1431" t="str">
        <f>PROPER(IF($D$35="","",VLOOKUP($D$35,'m glavni turnir žrebna lista'!$A$7:$R$38,4)))</f>
        <v/>
      </c>
      <c r="AI59" s="1431" t="str">
        <f>UPPER(IF($D$35="","",VLOOKUP($D$35,'m glavni turnir žrebna lista'!$A$7:$R$38,5)))</f>
        <v/>
      </c>
      <c r="AJ59" s="1439">
        <f t="shared" si="4"/>
        <v>0</v>
      </c>
    </row>
    <row r="60" spans="1:36" s="33" customFormat="1" ht="9.6" customHeight="1">
      <c r="A60" s="501"/>
      <c r="B60" s="111"/>
      <c r="C60" s="111"/>
      <c r="D60" s="119"/>
      <c r="E60" s="112"/>
      <c r="F60" s="112"/>
      <c r="G60" s="113"/>
      <c r="H60" s="114" t="s">
        <v>151</v>
      </c>
      <c r="I60" s="115"/>
      <c r="J60" s="116" t="str">
        <f>UPPER(IF(OR(I60="a",I60="as"),E59,IF(OR(I60="b",I60="bs"),E61,)))</f>
        <v/>
      </c>
      <c r="K60" s="1113">
        <f>IF(OR(I60="a",I60="as"),I59,IF(OR(I60="b",I60="bs"),I61,))</f>
        <v>0</v>
      </c>
      <c r="L60" s="104"/>
      <c r="M60" s="936"/>
      <c r="N60" s="105"/>
      <c r="O60" s="1115"/>
      <c r="P60" s="1674"/>
      <c r="Q60" s="1675"/>
      <c r="R60" s="109"/>
      <c r="S60" s="405"/>
      <c r="U60" s="976" t="str">
        <f>IF(OR(I60="a",I60="as"),C59,IF(OR(I60="b",I60="bs"),C61,""))</f>
        <v/>
      </c>
      <c r="V60" s="1431">
        <v>16</v>
      </c>
      <c r="W60" s="1431" t="str">
        <f>UPPER(IF($D$37="","",VLOOKUP($D$37,'m glavni turnir žrebna lista'!$A$7:$R$38,3)))</f>
        <v/>
      </c>
      <c r="X60" s="1431" t="str">
        <f>PROPER(IF($D$37="","",VLOOKUP($D$37,'m glavni turnir žrebna lista'!$A$7:$R$38,4)))</f>
        <v/>
      </c>
      <c r="Y60" s="1433" t="str">
        <f>IF(W60="","",IF($U$36&lt;&gt;$U$37,"",IF($J$37="bb",1,IF($J$37="","0",$I$35))))</f>
        <v/>
      </c>
      <c r="Z60" s="1433" t="str">
        <f>IF($W$45="","",IF($U$34&lt;&gt;$U$37,"",IF($L$35="bb",1,IF($L$35="","0",$K$32))))</f>
        <v/>
      </c>
      <c r="AA60" s="1433" t="str">
        <f>IF($W$45="","",IF($U$30&lt;&gt;$U$37,"",IF($N$31="bb",1,IF($N$31="","0",$M$26))))</f>
        <v/>
      </c>
      <c r="AB60" s="1433" t="str">
        <f>IF($W$45="","",IF($U$22&lt;&gt;$U$37,"",IF($P$23="bb",1,IF($P$23="","0",$O$14))))</f>
        <v/>
      </c>
      <c r="AC60" s="1433" t="str">
        <f>IF($W$45="","",IF($U$38&lt;&gt;$U$37,"",IF($P$39="bb",1,IF($P$39="","0",$Q$54))))</f>
        <v/>
      </c>
      <c r="AD60" s="1433"/>
      <c r="AE60" s="1439">
        <f t="shared" si="3"/>
        <v>0</v>
      </c>
      <c r="AF60" s="1430" t="str">
        <f>IF($C37="","",'m glavni 32'!$C$37)</f>
        <v/>
      </c>
      <c r="AG60" s="1431" t="str">
        <f>UPPER(IF($D$37="","",VLOOKUP($D$37,'m glavni turnir žrebna lista'!$A$7:$R$38,3)))</f>
        <v/>
      </c>
      <c r="AH60" s="1431" t="str">
        <f>PROPER(IF($D$37="","",VLOOKUP($D$37,'m glavni turnir žrebna lista'!$A$7:$R$38,4)))</f>
        <v/>
      </c>
      <c r="AI60" s="1431" t="str">
        <f>UPPER(IF($D$37="","",VLOOKUP($D$37,'m glavni turnir žrebna lista'!$A$7:$R$38,5)))</f>
        <v/>
      </c>
      <c r="AJ60" s="1439">
        <f t="shared" si="4"/>
        <v>0</v>
      </c>
    </row>
    <row r="61" spans="1:36" s="33" customFormat="1" ht="9.6" customHeight="1">
      <c r="A61" s="501">
        <v>28</v>
      </c>
      <c r="B61" s="101" t="str">
        <f>IF($D61="","",VLOOKUP($D61,'m glavni turnir žrebna lista'!$A$7:$R$38,17))</f>
        <v/>
      </c>
      <c r="C61" s="101" t="str">
        <f>IF($D61="","",VLOOKUP($D61,'m glavni turnir žrebna lista'!$A$7:$R$38,2))</f>
        <v/>
      </c>
      <c r="D61" s="102"/>
      <c r="E61" s="118" t="str">
        <f>UPPER(IF($D61="","",VLOOKUP($D61,'m glavni turnir žrebna lista'!$A$7:$R$38,3)))</f>
        <v/>
      </c>
      <c r="F61" s="118" t="str">
        <f>PROPER(IF($D61="","",VLOOKUP($D61,'m glavni turnir žrebna lista'!$A$7:$R$38,4)))</f>
        <v/>
      </c>
      <c r="G61" s="118"/>
      <c r="H61" s="118" t="str">
        <f>IF($D61="","",VLOOKUP($D61,'m glavni turnir žrebna lista'!$A$7:$R$38,5))</f>
        <v/>
      </c>
      <c r="I61" s="263" t="str">
        <f>IF($D61="","",VLOOKUP($D61,'m glavni turnir žrebna lista'!$A$7:$R$38,14))</f>
        <v/>
      </c>
      <c r="J61" s="259"/>
      <c r="K61" s="253"/>
      <c r="L61" s="104"/>
      <c r="M61" s="936"/>
      <c r="N61" s="105"/>
      <c r="O61" s="1120"/>
      <c r="P61" s="1674" t="s">
        <v>340</v>
      </c>
      <c r="Q61" s="1676"/>
      <c r="R61" s="109"/>
      <c r="S61" s="405"/>
      <c r="U61" s="976" t="str">
        <f>IF($D61="","",VLOOKUP($D61,'m glavni turnir žrebna lista'!$A$7:$R$38,2))</f>
        <v/>
      </c>
      <c r="V61" s="1431">
        <v>17</v>
      </c>
      <c r="W61" s="1431" t="str">
        <f>UPPER(IF($D$39="","",VLOOKUP($D$39,'m glavni turnir žrebna lista'!$A$7:$R$38,3)))</f>
        <v/>
      </c>
      <c r="X61" s="1431" t="str">
        <f>PROPER(IF($D$39="","",VLOOKUP($D$39,'m glavni turnir žrebna lista'!$A$7:$R$38,4)))</f>
        <v/>
      </c>
      <c r="Y61" s="1433" t="str">
        <f>IF(W61="","",IF($U$40&lt;&gt;$U$39,"",IF($J$41="bb",1,IF($J$41="","0",$I$41))))</f>
        <v/>
      </c>
      <c r="Z61" s="1433" t="str">
        <f>IF($W$45="","",IF($U$42&lt;&gt;$U$39,"",IF($L$43="bb",1,IF($L$43="","0",$K$44))))</f>
        <v/>
      </c>
      <c r="AA61" s="1433" t="str">
        <f>IF($W$45="","",IF($U$46&lt;&gt;$U$39,"",IF($N$47="bb",1,IF($N$47="","0",$M$50))))</f>
        <v/>
      </c>
      <c r="AB61" s="1433" t="str">
        <f>IF($W$45="","",IF($U$54&lt;&gt;$U$39,"",IF($P$55="bb",1,IF($P$55="","0",$O$62))))</f>
        <v/>
      </c>
      <c r="AC61" s="1433" t="str">
        <f>IF($W$45="","",IF($U$38&lt;&gt;$U$39,"",IF($P$39="bb",1,IF($P$39="","0",$Q$22))))</f>
        <v/>
      </c>
      <c r="AD61" s="1433"/>
      <c r="AE61" s="1439">
        <f t="shared" si="3"/>
        <v>0</v>
      </c>
      <c r="AF61" s="1430" t="str">
        <f>IF($C39="","",'m glavni 32'!$C$39)</f>
        <v/>
      </c>
      <c r="AG61" s="1431" t="str">
        <f>UPPER(IF($D$39="","",VLOOKUP($D$39,'m glavni turnir žrebna lista'!$A$7:$R$38,3)))</f>
        <v/>
      </c>
      <c r="AH61" s="1431" t="str">
        <f>PROPER(IF($D$39="","",VLOOKUP($D$39,'m glavni turnir žrebna lista'!$A$7:$R$38,4)))</f>
        <v/>
      </c>
      <c r="AI61" s="1431" t="str">
        <f>UPPER(IF($D$39="","",VLOOKUP($D$39,'m glavni turnir žrebna lista'!$A$7:$R$38,5)))</f>
        <v/>
      </c>
      <c r="AJ61" s="1439">
        <f t="shared" si="4"/>
        <v>0</v>
      </c>
    </row>
    <row r="62" spans="1:36" s="33" customFormat="1" ht="9.6" customHeight="1">
      <c r="A62" s="501"/>
      <c r="B62" s="111"/>
      <c r="C62" s="111"/>
      <c r="D62" s="119"/>
      <c r="E62" s="104"/>
      <c r="F62" s="104"/>
      <c r="G62" s="44"/>
      <c r="H62" s="123"/>
      <c r="I62" s="268"/>
      <c r="J62" s="104"/>
      <c r="K62" s="253"/>
      <c r="L62" s="114" t="s">
        <v>151</v>
      </c>
      <c r="M62" s="120"/>
      <c r="N62" s="116" t="str">
        <f>UPPER(IF(OR(M62="a",M62="as"),L58,IF(OR(M62="b",M62="bs"),L66,)))</f>
        <v/>
      </c>
      <c r="O62" s="1119">
        <f>IF(OR(M62="a",M62="as"),M58,IF(OR(M62="b",M62="bs"),M66,))</f>
        <v>0</v>
      </c>
      <c r="P62" s="1674"/>
      <c r="Q62" s="1676"/>
      <c r="R62" s="842" t="str">
        <f>IF($R$63&gt;=310,1,IF($R$63&gt;=220,2,IF($R$63&gt;=10,3,"")))</f>
        <v/>
      </c>
      <c r="S62" s="405"/>
      <c r="U62" s="976" t="str">
        <f>IF(OR(M62="a",M62="as"),U58,IF(OR(M62="b",M62="bs"),U66,""))</f>
        <v/>
      </c>
      <c r="V62" s="1431">
        <v>18</v>
      </c>
      <c r="W62" s="1431" t="str">
        <f>UPPER(IF($D$41="","",VLOOKUP($D$41,'m glavni turnir žrebna lista'!$A$7:$R$38,3)))</f>
        <v/>
      </c>
      <c r="X62" s="1431" t="str">
        <f>PROPER(IF($D$41="","",VLOOKUP($D$41,'m glavni turnir žrebna lista'!$A$7:$R$38,4)))</f>
        <v/>
      </c>
      <c r="Y62" s="1433" t="str">
        <f>IF(W62="","",IF($U$40&lt;&gt;$U$41,"",IF($J$41="bb",1,IF($J$41="","0",$I$39))))</f>
        <v/>
      </c>
      <c r="Z62" s="1433" t="str">
        <f>IF($W$45="","",IF($U$42&lt;&gt;$U$41,"",IF($L$43="bb",1,IF($L$43="","0",$K$44))))</f>
        <v/>
      </c>
      <c r="AA62" s="1433" t="str">
        <f>IF($W$45="","",IF($U$46&lt;&gt;$U$41,"",IF($N$47="bb",1,IF($N$47="","0",$M$50))))</f>
        <v/>
      </c>
      <c r="AB62" s="1433" t="str">
        <f>IF($W$45="","",IF($U$54&lt;&gt;$U$41,"",IF($P$55="bb",1,IF($P$55="","0",$O$62))))</f>
        <v/>
      </c>
      <c r="AC62" s="1433" t="str">
        <f>IF($W$45="","",IF($U$38&lt;&gt;$U$41,"",IF($P$39="bb",1,IF($P$39="","0",$Q$22))))</f>
        <v/>
      </c>
      <c r="AD62" s="1433"/>
      <c r="AE62" s="1439">
        <f t="shared" si="3"/>
        <v>0</v>
      </c>
      <c r="AF62" s="1430" t="str">
        <f>IF($C41="","",'m glavni 32'!$C$41)</f>
        <v/>
      </c>
      <c r="AG62" s="1431" t="str">
        <f>UPPER(IF($D$41="","",VLOOKUP($D$41,'m glavni turnir žrebna lista'!$A$7:$R$38,3)))</f>
        <v/>
      </c>
      <c r="AH62" s="1431" t="str">
        <f>PROPER(IF($D$41="","",VLOOKUP($D$41,'m glavni turnir žrebna lista'!$A$7:$R$38,4)))</f>
        <v/>
      </c>
      <c r="AI62" s="1431" t="str">
        <f>UPPER(IF($D$41="","",VLOOKUP($D$41,'m glavni turnir žrebna lista'!$A$7:$R$38,5)))</f>
        <v/>
      </c>
      <c r="AJ62" s="1439">
        <f t="shared" si="4"/>
        <v>0</v>
      </c>
    </row>
    <row r="63" spans="1:36" s="33" customFormat="1" ht="9.6" customHeight="1">
      <c r="A63" s="501">
        <v>29</v>
      </c>
      <c r="B63" s="101" t="str">
        <f>IF($D63="","",VLOOKUP($D63,'m glavni turnir žrebna lista'!$A$7:$R$38,17))</f>
        <v/>
      </c>
      <c r="C63" s="101" t="str">
        <f>IF($D63="","",VLOOKUP($D63,'m glavni turnir žrebna lista'!$A$7:$R$38,2))</f>
        <v/>
      </c>
      <c r="D63" s="102"/>
      <c r="E63" s="118" t="str">
        <f>UPPER(IF($D63="","",VLOOKUP($D63,'m glavni turnir žrebna lista'!$A$7:$R$38,3)))</f>
        <v/>
      </c>
      <c r="F63" s="118" t="str">
        <f>PROPER(IF($D63="","",VLOOKUP($D63,'m glavni turnir žrebna lista'!$A$7:$R$38,4)))</f>
        <v/>
      </c>
      <c r="G63" s="118"/>
      <c r="H63" s="118" t="str">
        <f>IF($D63="","",VLOOKUP($D63,'m glavni turnir žrebna lista'!$A$7:$R$38,5))</f>
        <v/>
      </c>
      <c r="I63" s="251" t="str">
        <f>IF($D63="","",VLOOKUP($D63,'m glavni turnir žrebna lista'!$A$7:$R$38,14))</f>
        <v/>
      </c>
      <c r="J63" s="104"/>
      <c r="K63" s="253"/>
      <c r="L63" s="104"/>
      <c r="M63" s="936"/>
      <c r="N63" s="259"/>
      <c r="O63" s="937"/>
      <c r="P63" s="1127" t="s">
        <v>347</v>
      </c>
      <c r="Q63" s="940">
        <f>MIN(J4,R62)</f>
        <v>0</v>
      </c>
      <c r="R63" s="842">
        <f>SUM(LARGE(H72:H79,{1}),LARGE(H72:H79,{2}),LARGE(H72:H79,{3}),LARGE(H72:H79,{4}))</f>
        <v>0</v>
      </c>
      <c r="S63" s="405"/>
      <c r="U63" s="976" t="str">
        <f>IF($D63="","",VLOOKUP($D63,'m glavni turnir žrebna lista'!$A$7:$R$38,2))</f>
        <v/>
      </c>
      <c r="V63" s="1431">
        <v>19</v>
      </c>
      <c r="W63" s="1431" t="str">
        <f>UPPER(IF($D$43="","",VLOOKUP($D$43,'m glavni turnir žrebna lista'!$A$7:$R$38,3)))</f>
        <v/>
      </c>
      <c r="X63" s="1431" t="str">
        <f>PROPER(IF($D$43="","",VLOOKUP($D$43,'m glavni turnir žrebna lista'!$A$7:$R$38,4)))</f>
        <v/>
      </c>
      <c r="Y63" s="1433" t="str">
        <f>IF(W63="","",IF($U$44&lt;&gt;$U$43,"",IF($J$45="bb",1,IF($J$45="","0",$I$45))))</f>
        <v/>
      </c>
      <c r="Z63" s="1433" t="str">
        <f>IF($W$45="","",IF($U$42&lt;&gt;$U$43,"",IF($L$43="bb",1,IF($L$43="","0",$K$40))))</f>
        <v/>
      </c>
      <c r="AA63" s="1433" t="str">
        <f>IF($W$45="","",IF($U$46&lt;&gt;$U$43,"",IF($N$47="bb",1,IF($N$47="","0",$M$50))))</f>
        <v/>
      </c>
      <c r="AB63" s="1433" t="str">
        <f>IF($W$45="","",IF($U$54&lt;&gt;$U$43,"",IF($P$55="bb",1,IF($P$55="","0",$O$62))))</f>
        <v/>
      </c>
      <c r="AC63" s="1433" t="str">
        <f>IF($W$45="","",IF($U$38&lt;&gt;$U$43,"",IF($P$39="bb",1,IF($P$39="","0",$Q$22))))</f>
        <v/>
      </c>
      <c r="AD63" s="1433"/>
      <c r="AE63" s="1439">
        <f t="shared" si="3"/>
        <v>0</v>
      </c>
      <c r="AF63" s="1430" t="str">
        <f>IF($C43="","",'m glavni 32'!$C$43)</f>
        <v/>
      </c>
      <c r="AG63" s="1431" t="str">
        <f>UPPER(IF($D$43="","",VLOOKUP($D$43,'m glavni turnir žrebna lista'!$A$7:$R$38,3)))</f>
        <v/>
      </c>
      <c r="AH63" s="1431" t="str">
        <f>PROPER(IF($D$43="","",VLOOKUP($D$43,'m glavni turnir žrebna lista'!$A$7:$R$38,4)))</f>
        <v/>
      </c>
      <c r="AI63" s="1431" t="str">
        <f>UPPER(IF($D$43="","",VLOOKUP($D$43,'m glavni turnir žrebna lista'!$A$7:$R$38,5)))</f>
        <v/>
      </c>
      <c r="AJ63" s="1439">
        <f t="shared" si="4"/>
        <v>0</v>
      </c>
    </row>
    <row r="64" spans="1:36" s="33" customFormat="1" ht="9.6" customHeight="1">
      <c r="A64" s="501"/>
      <c r="B64" s="111"/>
      <c r="C64" s="111"/>
      <c r="D64" s="119"/>
      <c r="E64" s="112"/>
      <c r="F64" s="112"/>
      <c r="G64" s="113"/>
      <c r="H64" s="114" t="s">
        <v>151</v>
      </c>
      <c r="I64" s="115"/>
      <c r="J64" s="116" t="str">
        <f>UPPER(IF(OR(I64="a",I64="as"),E63,IF(OR(I64="b",I64="bs"),E65,)))</f>
        <v/>
      </c>
      <c r="K64" s="1112">
        <f>IF(OR(I64="a",I64="as"),I63,IF(OR(I64="b",I64="bs"),I65,))</f>
        <v>0</v>
      </c>
      <c r="L64" s="104"/>
      <c r="M64" s="936"/>
      <c r="N64" s="122"/>
      <c r="O64" s="937"/>
      <c r="P64" s="843" t="s">
        <v>201</v>
      </c>
      <c r="Q64" s="1537" t="str">
        <f>IF($C$2="B turnir",16,IF($Q$63=1,480,IF($Q$63=2,240,IF($Q$63=3,160,""))))</f>
        <v/>
      </c>
      <c r="R64" s="109"/>
      <c r="S64" s="405"/>
      <c r="U64" s="976" t="str">
        <f>IF(OR(I64="a",I64="as"),C63,IF(OR(I64="b",I64="bs"),C65,""))</f>
        <v/>
      </c>
      <c r="V64" s="1431">
        <v>20</v>
      </c>
      <c r="W64" s="1431" t="str">
        <f>UPPER(IF($D$45="","",VLOOKUP($D$45,'m glavni turnir žrebna lista'!$A$7:$R$38,3)))</f>
        <v/>
      </c>
      <c r="X64" s="1431" t="str">
        <f>PROPER(IF($D$45="","",VLOOKUP($D$45,'m glavni turnir žrebna lista'!$A$7:$R$38,4)))</f>
        <v/>
      </c>
      <c r="Y64" s="1433" t="str">
        <f>IF(W64="","",IF($U$44&lt;&gt;$U$45,"",IF($J$45="bb",1,IF($J$45="","0",$I$43))))</f>
        <v/>
      </c>
      <c r="Z64" s="1433" t="str">
        <f>IF($W$45="","",IF($U$42&lt;&gt;$U$45,"",IF($L$43="bb",1,IF($L$43="","0",$K$40))))</f>
        <v/>
      </c>
      <c r="AA64" s="1433" t="str">
        <f>IF($W$45="","",IF($U$46&lt;&gt;$U$45,"",IF($N$47="bb",1,IF($N$47="","0",$M$50))))</f>
        <v/>
      </c>
      <c r="AB64" s="1433" t="str">
        <f>IF($W$45="","",IF($U$54&lt;&gt;$U$45,"",IF($P$55="bb",1,IF($P$55="","0",$O$62))))</f>
        <v/>
      </c>
      <c r="AC64" s="1433" t="str">
        <f>IF($W$45="","",IF($U$38&lt;&gt;$U$45,"",IF($P$39="bb",1,IF($P$39="","0",$Q$22))))</f>
        <v/>
      </c>
      <c r="AD64" s="1433"/>
      <c r="AE64" s="1439">
        <f t="shared" si="3"/>
        <v>0</v>
      </c>
      <c r="AF64" s="1430" t="str">
        <f>IF($C45="","",'m glavni 32'!$C$45)</f>
        <v/>
      </c>
      <c r="AG64" s="1431" t="str">
        <f>UPPER(IF($D$45="","",VLOOKUP($D$45,'m glavni turnir žrebna lista'!$A$7:$R$38,3)))</f>
        <v/>
      </c>
      <c r="AH64" s="1431" t="str">
        <f>PROPER(IF($D$45="","",VLOOKUP($D$45,'m glavni turnir žrebna lista'!$A$7:$R$38,4)))</f>
        <v/>
      </c>
      <c r="AI64" s="1431" t="str">
        <f>UPPER(IF($D$45="","",VLOOKUP($D$45,'m glavni turnir žrebna lista'!$A$7:$R$38,5)))</f>
        <v/>
      </c>
      <c r="AJ64" s="1439">
        <f t="shared" si="4"/>
        <v>0</v>
      </c>
    </row>
    <row r="65" spans="1:36" s="33" customFormat="1" ht="9.6" customHeight="1">
      <c r="A65" s="501">
        <v>30</v>
      </c>
      <c r="B65" s="101" t="str">
        <f>IF($D65="","",VLOOKUP($D65,'m glavni turnir žrebna lista'!$A$7:$R$38,17))</f>
        <v/>
      </c>
      <c r="C65" s="101" t="str">
        <f>IF($D65="","",VLOOKUP($D65,'m glavni turnir žrebna lista'!$A$7:$R$38,2))</f>
        <v/>
      </c>
      <c r="D65" s="102"/>
      <c r="E65" s="118" t="str">
        <f>UPPER(IF($D65="","",VLOOKUP($D65,'m glavni turnir žrebna lista'!$A$7:$R$38,3)))</f>
        <v/>
      </c>
      <c r="F65" s="118" t="str">
        <f>PROPER(IF($D65="","",VLOOKUP($D65,'m glavni turnir žrebna lista'!$A$7:$R$38,4)))</f>
        <v/>
      </c>
      <c r="G65" s="118"/>
      <c r="H65" s="118" t="str">
        <f>IF($D65="","",VLOOKUP($D65,'m glavni turnir žrebna lista'!$A$7:$R$38,5))</f>
        <v/>
      </c>
      <c r="I65" s="263" t="str">
        <f>IF($D65="","",VLOOKUP($D65,'m glavni turnir žrebna lista'!$A$7:$R$38,14))</f>
        <v/>
      </c>
      <c r="J65" s="259"/>
      <c r="K65" s="269"/>
      <c r="L65" s="104"/>
      <c r="M65" s="936"/>
      <c r="N65" s="122"/>
      <c r="O65" s="937"/>
      <c r="P65" s="844" t="s">
        <v>202</v>
      </c>
      <c r="Q65" s="1538" t="str">
        <f>IF($C$2="B turnir",12,IF($Q$63=1,360,IF($Q$63=2,180,IF($Q$63=3,120,""))))</f>
        <v/>
      </c>
      <c r="R65" s="109"/>
      <c r="S65" s="405"/>
      <c r="U65" s="976" t="str">
        <f>IF($D65="","",VLOOKUP($D65,'m glavni turnir žrebna lista'!$A$7:$R$38,2))</f>
        <v/>
      </c>
      <c r="V65" s="1431">
        <v>21</v>
      </c>
      <c r="W65" s="1431" t="str">
        <f>UPPER(IF($D$47="","",VLOOKUP($D$47,'m glavni turnir žrebna lista'!$A$7:$R$38,3)))</f>
        <v/>
      </c>
      <c r="X65" s="1431" t="str">
        <f>PROPER(IF($D$47="","",VLOOKUP($D$47,'m glavni turnir žrebna lista'!$A$7:$R$38,4)))</f>
        <v/>
      </c>
      <c r="Y65" s="1433" t="str">
        <f>IF(W65="","",IF($U$48&lt;&gt;$U$47,"",IF($J$49="bb",1,IF($J$49="","0",$I$49))))</f>
        <v/>
      </c>
      <c r="Z65" s="1433" t="str">
        <f>IF($W$45="","",IF($U$50&lt;&gt;$U$47,"",IF($L$51="bb",1,IF($L$51="","0",$K$52))))</f>
        <v/>
      </c>
      <c r="AA65" s="1433" t="str">
        <f>IF($W$45="","",IF($U$46&lt;&gt;$U$47,"",IF($N$47="bb",1,IF($N$47="","0",$M$42))))</f>
        <v/>
      </c>
      <c r="AB65" s="1433" t="str">
        <f>IF($W$45="","",IF($U$54&lt;&gt;$U$47,"",IF($P$55="bb",1,IF($P$55="","0",$O$62))))</f>
        <v/>
      </c>
      <c r="AC65" s="1433" t="str">
        <f>IF($W$45="","",IF($U$38&lt;&gt;$U$47,"",IF($P$39="bb",1,IF($P$39="","0",$Q$22))))</f>
        <v/>
      </c>
      <c r="AD65" s="1433"/>
      <c r="AE65" s="1439">
        <f t="shared" si="3"/>
        <v>0</v>
      </c>
      <c r="AF65" s="1430" t="str">
        <f>IF($C47="","",'m glavni 32'!$C$47)</f>
        <v/>
      </c>
      <c r="AG65" s="1431" t="str">
        <f>UPPER(IF($D$47="","",VLOOKUP($D$47,'m glavni turnir žrebna lista'!$A$7:$R$38,3)))</f>
        <v/>
      </c>
      <c r="AH65" s="1431" t="str">
        <f>PROPER(IF($D$47="","",VLOOKUP($D$47,'m glavni turnir žrebna lista'!$A$7:$R$38,4)))</f>
        <v/>
      </c>
      <c r="AI65" s="1431" t="str">
        <f>UPPER(IF($D$47="","",VLOOKUP($D$47,'m glavni turnir žrebna lista'!$A$7:$R$38,5)))</f>
        <v/>
      </c>
      <c r="AJ65" s="1439">
        <f t="shared" si="4"/>
        <v>0</v>
      </c>
    </row>
    <row r="66" spans="1:36" s="33" customFormat="1" ht="9.6" customHeight="1">
      <c r="A66" s="501"/>
      <c r="B66" s="111"/>
      <c r="C66" s="111"/>
      <c r="D66" s="119"/>
      <c r="E66" s="112"/>
      <c r="F66" s="112"/>
      <c r="G66" s="113"/>
      <c r="H66" s="104"/>
      <c r="I66" s="268"/>
      <c r="J66" s="114" t="s">
        <v>151</v>
      </c>
      <c r="K66" s="120"/>
      <c r="L66" s="116" t="str">
        <f>UPPER(IF(OR(K66="a",K66="as"),J64,IF(OR(K66="b",K66="bs"),J68,)))</f>
        <v/>
      </c>
      <c r="M66" s="996">
        <f>IF(OR(K66="a",K66="as"),K64,IF(OR(K66="b",K66="bs"),K68,))</f>
        <v>0</v>
      </c>
      <c r="N66" s="122"/>
      <c r="O66" s="937"/>
      <c r="P66" s="844" t="s">
        <v>344</v>
      </c>
      <c r="Q66" s="1538" t="str">
        <f>IF($C$2="B turnir",8,IF($Q$63=1,240,IF($Q$63=2,120,IF($Q$63=3,80,""))))</f>
        <v/>
      </c>
      <c r="R66" s="109"/>
      <c r="S66" s="405"/>
      <c r="U66" s="976" t="str">
        <f>IF(OR(K66="a",K66="as"),U64,IF(OR(K66="b",K66="bs"),U68,""))</f>
        <v/>
      </c>
      <c r="V66" s="1431">
        <v>22</v>
      </c>
      <c r="W66" s="1431" t="str">
        <f>UPPER(IF($D$49="","",VLOOKUP($D$49,'m glavni turnir žrebna lista'!$A$7:$R$38,3)))</f>
        <v/>
      </c>
      <c r="X66" s="1431" t="str">
        <f>PROPER(IF($D$49="","",VLOOKUP($D$49,'m glavni turnir žrebna lista'!$A$7:$R$38,4)))</f>
        <v/>
      </c>
      <c r="Y66" s="1433" t="str">
        <f>IF(W66="","",IF($U$48&lt;&gt;$U$49,"",IF($J$49="bb",1,IF($J$49="","0",$I$47))))</f>
        <v/>
      </c>
      <c r="Z66" s="1433" t="str">
        <f>IF($W$45="","",IF($U$50&lt;&gt;$U$49,"",IF($L$51="bb",1,IF($L$51="","0",$K$52))))</f>
        <v/>
      </c>
      <c r="AA66" s="1433" t="str">
        <f>IF($W$45="","",IF($U$46&lt;&gt;$U$49,"",IF($N$47="bb",1,IF($N$47="","0",$M$42))))</f>
        <v/>
      </c>
      <c r="AB66" s="1433" t="str">
        <f>IF($W$45="","",IF($U$54&lt;&gt;$U$49,"",IF($P$55="bb",1,IF($P$55="","0",$O$62))))</f>
        <v/>
      </c>
      <c r="AC66" s="1433" t="str">
        <f>IF($W$45="","",IF($U$38&lt;&gt;$U$49,"",IF($P$39="bb",1,IF($P$39="","0",$Q$22))))</f>
        <v/>
      </c>
      <c r="AD66" s="1433"/>
      <c r="AE66" s="1439">
        <f t="shared" si="3"/>
        <v>0</v>
      </c>
      <c r="AF66" s="1430" t="str">
        <f>IF($C49="","",'m glavni 32'!$C$49)</f>
        <v/>
      </c>
      <c r="AG66" s="1431" t="str">
        <f>UPPER(IF($D$49="","",VLOOKUP($D$49,'m glavni turnir žrebna lista'!$A$7:$R$38,3)))</f>
        <v/>
      </c>
      <c r="AH66" s="1431" t="str">
        <f>PROPER(IF($D$49="","",VLOOKUP($D$49,'m glavni turnir žrebna lista'!$A$7:$R$38,4)))</f>
        <v/>
      </c>
      <c r="AI66" s="1431" t="str">
        <f>UPPER(IF($D$49="","",VLOOKUP($D49,'m glavni turnir žrebna lista'!$A$7:$R$38,5)))</f>
        <v/>
      </c>
      <c r="AJ66" s="1439">
        <f t="shared" si="4"/>
        <v>0</v>
      </c>
    </row>
    <row r="67" spans="1:36" s="33" customFormat="1" ht="9.6" customHeight="1">
      <c r="A67" s="501">
        <v>31</v>
      </c>
      <c r="B67" s="101" t="str">
        <f>IF($D67="","",VLOOKUP($D67,'m glavni turnir žrebna lista'!$A$7:$R$38,17))</f>
        <v/>
      </c>
      <c r="C67" s="101" t="str">
        <f>IF($D67="","",VLOOKUP($D67,'m glavni turnir žrebna lista'!$A$7:$R$38,2))</f>
        <v/>
      </c>
      <c r="D67" s="102"/>
      <c r="E67" s="118" t="str">
        <f>UPPER(IF($D67="","",VLOOKUP($D67,'m glavni turnir žrebna lista'!$A$7:$R$38,3)))</f>
        <v/>
      </c>
      <c r="F67" s="118" t="str">
        <f>PROPER(IF($D67="","",VLOOKUP($D67,'m glavni turnir žrebna lista'!$A$7:$R$38,4)))</f>
        <v/>
      </c>
      <c r="G67" s="118"/>
      <c r="H67" s="118" t="str">
        <f>IF($D67="","",VLOOKUP($D67,'m glavni turnir žrebna lista'!$A$7:$R$38,5))</f>
        <v/>
      </c>
      <c r="I67" s="251" t="str">
        <f>IF($D67="","",VLOOKUP($D67,'m glavni turnir žrebna lista'!$A$7:$R$38,14))</f>
        <v/>
      </c>
      <c r="J67" s="104"/>
      <c r="K67" s="264"/>
      <c r="L67" s="259"/>
      <c r="M67" s="937"/>
      <c r="N67" s="122"/>
      <c r="O67" s="937"/>
      <c r="P67" s="844" t="s">
        <v>343</v>
      </c>
      <c r="Q67" s="1538" t="str">
        <f>IF($C$2="B turnir",4,IF($Q$63=1,120,IF($Q$63=2,60,IF($Q$63=3,40,""))))</f>
        <v/>
      </c>
      <c r="R67" s="109"/>
      <c r="S67" s="405"/>
      <c r="U67" s="976" t="str">
        <f>IF($D67="","",VLOOKUP($D67,'m glavni turnir žrebna lista'!$A$7:$R$38,2))</f>
        <v/>
      </c>
      <c r="V67" s="1431">
        <v>23</v>
      </c>
      <c r="W67" s="1431" t="str">
        <f>UPPER(IF($D$51="","",VLOOKUP($D$51,'m glavni turnir žrebna lista'!$A$7:$R$38,3)))</f>
        <v/>
      </c>
      <c r="X67" s="1431" t="str">
        <f>PROPER(IF($D$51="","",VLOOKUP($D$51,'m glavni turnir žrebna lista'!$A$7:$R$38,4)))</f>
        <v/>
      </c>
      <c r="Y67" s="1433" t="str">
        <f>IF(W67="","",IF($U$52&lt;&gt;$U$51,"",IF($J$53="bb",1,IF($J$53="","0",$I$53))))</f>
        <v/>
      </c>
      <c r="Z67" s="1433" t="str">
        <f>IF($W$45="","",IF($U$50&lt;&gt;$U$51,"",IF($L$51="bb",1,IF($L$51="","0",$K$48))))</f>
        <v/>
      </c>
      <c r="AA67" s="1433" t="str">
        <f>IF($W$45="","",IF($U$46&lt;&gt;$U$51,"",IF($N$47="bb",1,IF($N$47="","0",$M$42))))</f>
        <v/>
      </c>
      <c r="AB67" s="1433" t="str">
        <f>IF($W$45="","",IF($U$54&lt;&gt;$U$51,"",IF($P$55="bb",1,IF($P$55="","0",$O$62))))</f>
        <v/>
      </c>
      <c r="AC67" s="1433" t="str">
        <f>IF($W$45="","",IF($U$38&lt;&gt;$U$51,"",IF($P$39="bb",1,IF($P$39="","0",$Q$22))))</f>
        <v/>
      </c>
      <c r="AD67" s="1433"/>
      <c r="AE67" s="1439">
        <f t="shared" si="3"/>
        <v>0</v>
      </c>
      <c r="AF67" s="1430" t="str">
        <f>IF($C51="","",'m glavni 32'!$C$51)</f>
        <v/>
      </c>
      <c r="AG67" s="1431" t="str">
        <f>UPPER(IF($D$51="","",VLOOKUP($D$51,'m glavni turnir žrebna lista'!$A$7:$R$38,3)))</f>
        <v/>
      </c>
      <c r="AH67" s="1431" t="str">
        <f>PROPER(IF($D$51="","",VLOOKUP($D$51,'m glavni turnir žrebna lista'!$A$7:$R$38,4)))</f>
        <v/>
      </c>
      <c r="AI67" s="1431" t="str">
        <f>UPPER(IF($D$51="","",VLOOKUP($D$51,'m glavni turnir žrebna lista'!$A$7:$R$38,5)))</f>
        <v/>
      </c>
      <c r="AJ67" s="1439">
        <f t="shared" si="4"/>
        <v>0</v>
      </c>
    </row>
    <row r="68" spans="1:36" s="33" customFormat="1" ht="9.6" customHeight="1">
      <c r="A68" s="501"/>
      <c r="B68" s="111"/>
      <c r="C68" s="111"/>
      <c r="D68" s="111"/>
      <c r="E68" s="112"/>
      <c r="F68" s="112"/>
      <c r="G68" s="113"/>
      <c r="H68" s="114" t="s">
        <v>151</v>
      </c>
      <c r="I68" s="115"/>
      <c r="J68" s="116" t="str">
        <f>UPPER(IF(OR(I68="a",I68="as"),E67,IF(OR(I68="b",I68="bs"),E69,)))</f>
        <v/>
      </c>
      <c r="K68" s="1113">
        <f>IF(OR(I68="a",I68="as"),I67,IF(OR(I68="b",I68="bs"),I69,))</f>
        <v>0</v>
      </c>
      <c r="L68" s="104"/>
      <c r="M68" s="937"/>
      <c r="N68" s="122"/>
      <c r="O68" s="937"/>
      <c r="P68" s="844" t="s">
        <v>342</v>
      </c>
      <c r="Q68" s="1538" t="str">
        <f>IF($C$2="B turnir",2,IF($Q$63=1,60,IF($Q$63=2,30,IF($Q$63=3,20,""))))</f>
        <v/>
      </c>
      <c r="R68" s="109"/>
      <c r="S68" s="405"/>
      <c r="U68" s="976" t="str">
        <f>IF(OR(I68="a",I68="as"),C67,IF(OR(I68="b",I68="bs"),C69,""))</f>
        <v/>
      </c>
      <c r="V68" s="1431">
        <v>24</v>
      </c>
      <c r="W68" s="1431" t="str">
        <f>UPPER(IF($D$53="","",VLOOKUP($D$53,'m glavni turnir žrebna lista'!$A$7:$R$38,3)))</f>
        <v/>
      </c>
      <c r="X68" s="1431" t="str">
        <f>PROPER(IF($D$53="","",VLOOKUP($D$53,'m glavni turnir žrebna lista'!$A$7:$R$38,4)))</f>
        <v/>
      </c>
      <c r="Y68" s="1433" t="str">
        <f>IF(W68="","",IF($U$52&lt;&gt;$U$53,"",IF($J$53="bb",1,IF($J$53="","0",$I$51))))</f>
        <v/>
      </c>
      <c r="Z68" s="1433" t="str">
        <f>IF($W$45="","",IF($U$50&lt;&gt;$U$53,"",IF($L$51="bb",1,IF($L$51="","0",$K$48))))</f>
        <v/>
      </c>
      <c r="AA68" s="1433" t="str">
        <f>IF($W$45="","",IF($U$46&lt;&gt;$U$53,"",IF($N$47="bb",1,IF($N$47="","0",$M$42))))</f>
        <v/>
      </c>
      <c r="AB68" s="1433" t="str">
        <f>IF($W$45="","",IF($U$54&lt;&gt;$U$53,"",IF($P$55="bb",1,IF($P$55="","0",$O$62))))</f>
        <v/>
      </c>
      <c r="AC68" s="1433" t="str">
        <f>IF($W$45="","",IF($U$38&lt;&gt;$U$53,"",IF($P$39="bb",1,IF($P$39="","0",$Q$22))))</f>
        <v/>
      </c>
      <c r="AD68" s="1433"/>
      <c r="AE68" s="1439">
        <f t="shared" si="3"/>
        <v>0</v>
      </c>
      <c r="AF68" s="1430" t="str">
        <f>IF($C53="","",'m glavni 32'!$C$53)</f>
        <v/>
      </c>
      <c r="AG68" s="1431" t="str">
        <f>UPPER(IF($D$53="","",VLOOKUP($D$53,'m glavni turnir žrebna lista'!$A$7:$R$38,3)))</f>
        <v/>
      </c>
      <c r="AH68" s="1431" t="str">
        <f>PROPER(IF($D$53="","",VLOOKUP($D$53,'m glavni turnir žrebna lista'!$A$7:$R$38,4)))</f>
        <v/>
      </c>
      <c r="AI68" s="1431" t="str">
        <f>UPPER(IF($D$53="","",VLOOKUP($D$53,'m glavni turnir žrebna lista'!$A$7:$R$38,5)))</f>
        <v/>
      </c>
      <c r="AJ68" s="1439">
        <f t="shared" si="4"/>
        <v>0</v>
      </c>
    </row>
    <row r="69" spans="1:36" s="33" customFormat="1" ht="9.6" customHeight="1">
      <c r="A69" s="500">
        <v>32</v>
      </c>
      <c r="B69" s="103" t="str">
        <f>IF($D69="","",VLOOKUP($D69,'m glavni turnir žrebna lista'!$A$7:$R$38,17))</f>
        <v/>
      </c>
      <c r="C69" s="103" t="str">
        <f>IF($D69="","",VLOOKUP($D69,'m glavni turnir žrebna lista'!$A$7:$R$38,2))</f>
        <v/>
      </c>
      <c r="D69" s="102"/>
      <c r="E69" s="103" t="str">
        <f>UPPER(IF($D69="","",VLOOKUP($D69,'m glavni turnir žrebna lista'!$A$7:$R$38,3)))</f>
        <v/>
      </c>
      <c r="F69" s="103" t="str">
        <f>PROPER(IF($D69="","",VLOOKUP($D69,'m glavni turnir žrebna lista'!$A$7:$R$38,4)))</f>
        <v/>
      </c>
      <c r="G69" s="103"/>
      <c r="H69" s="103" t="str">
        <f>IF($D69="","",VLOOKUP($D69,'m glavni turnir žrebna lista'!$A$7:$R$38,5))</f>
        <v/>
      </c>
      <c r="I69" s="263" t="str">
        <f>IF($D69="","",VLOOKUP($D69,'m glavni turnir žrebna lista'!$A$7:$R$38,14))</f>
        <v/>
      </c>
      <c r="J69" s="259"/>
      <c r="K69" s="253"/>
      <c r="L69" s="104"/>
      <c r="M69" s="253"/>
      <c r="N69" s="105"/>
      <c r="O69" s="106"/>
      <c r="P69" s="844" t="s">
        <v>341</v>
      </c>
      <c r="Q69" s="1538" t="str">
        <f>IF($C$2="B turnir",1,IF($Q$63=1,30,IF($Q$63=2,15,IF($Q$63=3,10,""))))</f>
        <v/>
      </c>
      <c r="R69" s="109"/>
      <c r="U69" s="976" t="str">
        <f>IF($D69="","",VLOOKUP($D69,'m glavni turnir žrebna lista'!$A$7:$R$38,2))</f>
        <v/>
      </c>
      <c r="V69" s="1431">
        <v>25</v>
      </c>
      <c r="W69" s="1431" t="str">
        <f>UPPER(IF($D$55="","",VLOOKUP($D$55,'m glavni turnir žrebna lista'!$A$7:$R$38,3)))</f>
        <v/>
      </c>
      <c r="X69" s="1431" t="str">
        <f>PROPER(IF($D$55="","",VLOOKUP($D$55,'m glavni turnir žrebna lista'!$A$7:$R$38,4)))</f>
        <v/>
      </c>
      <c r="Y69" s="1433" t="str">
        <f>IF(W69="","",IF($U$56&lt;&gt;$U$55,"",IF($J$57="bb",1,IF($J$57="","0",$I$57))))</f>
        <v/>
      </c>
      <c r="Z69" s="1433" t="str">
        <f>IF($W$45="","",IF($U$58&lt;&gt;$U$55,"",IF($L$59="bb",1,IF($L$59="","0",$K$60))))</f>
        <v/>
      </c>
      <c r="AA69" s="1433" t="str">
        <f>IF($W$45="","",IF($U$62&lt;&gt;$U$55,"",IF($N$63="bb",1,IF($N$63="","0",$M$66))))</f>
        <v/>
      </c>
      <c r="AB69" s="1433" t="str">
        <f>IF($W$45="","",IF($U$54&lt;&gt;$U$55,"",IF($P$55="bb",1,IF($P$55="","0",$O$46))))</f>
        <v/>
      </c>
      <c r="AC69" s="1433" t="str">
        <f>IF($W$45="","",IF($U$38&lt;&gt;$U$55,"",IF($P$39="bb",1,IF($P$39="","0",$Q$22))))</f>
        <v/>
      </c>
      <c r="AD69" s="1433"/>
      <c r="AE69" s="1439">
        <f t="shared" si="3"/>
        <v>0</v>
      </c>
      <c r="AF69" s="1430" t="str">
        <f>IF($C55="","",'m glavni 32'!$C$55)</f>
        <v/>
      </c>
      <c r="AG69" s="1431" t="str">
        <f>UPPER(IF($D$55="","",VLOOKUP($D$55,'m glavni turnir žrebna lista'!$A$7:$R$38,3)))</f>
        <v/>
      </c>
      <c r="AH69" s="1431" t="str">
        <f>PROPER(IF($D$55="","",VLOOKUP($D$55,'m glavni turnir žrebna lista'!$A$7:$R$38,4)))</f>
        <v/>
      </c>
      <c r="AI69" s="1431" t="str">
        <f>UPPER(IF($D$55="","",VLOOKUP($D$55,'m glavni turnir žrebna lista'!$A$7:$R$38,5)))</f>
        <v/>
      </c>
      <c r="AJ69" s="1439">
        <f t="shared" si="4"/>
        <v>0</v>
      </c>
    </row>
    <row r="70" spans="1:36" s="2" customFormat="1" ht="9" customHeight="1">
      <c r="A70" s="127"/>
      <c r="B70" s="127"/>
      <c r="C70" s="127"/>
      <c r="D70" s="127"/>
      <c r="E70" s="128"/>
      <c r="F70" s="128"/>
      <c r="G70" s="128"/>
      <c r="H70" s="128"/>
      <c r="I70" s="1111"/>
      <c r="J70" s="129"/>
      <c r="K70" s="130"/>
      <c r="L70" s="129"/>
      <c r="M70" s="130"/>
      <c r="N70" s="129"/>
      <c r="O70" s="130"/>
      <c r="P70" s="129"/>
      <c r="Q70" s="130"/>
      <c r="R70" s="131"/>
      <c r="U70" s="976"/>
      <c r="V70" s="1431">
        <v>26</v>
      </c>
      <c r="W70" s="1431" t="str">
        <f>UPPER(IF($D$57="","",VLOOKUP($D$57,'m glavni turnir žrebna lista'!$A$7:$R$38,3)))</f>
        <v/>
      </c>
      <c r="X70" s="1431" t="str">
        <f>PROPER(IF($D$57="","",VLOOKUP($D$57,'m glavni turnir žrebna lista'!$A$7:$R$38,4)))</f>
        <v/>
      </c>
      <c r="Y70" s="1433" t="str">
        <f>IF(W70="","",IF($U$56&lt;&gt;$U$57,"",IF($J$57="bb",1,IF($J$57="","0",$I$55))))</f>
        <v/>
      </c>
      <c r="Z70" s="1433" t="str">
        <f>IF($W$45="","",IF($U$58&lt;&gt;$U$57,"",IF($L$59="bb",1,IF($L$59="","0",$K$60))))</f>
        <v/>
      </c>
      <c r="AA70" s="1433" t="str">
        <f>IF($W$45="","",IF($U$62&lt;&gt;$U$57,"",IF($N$63="bb",1,IF($N$63="","0",$M$66))))</f>
        <v/>
      </c>
      <c r="AB70" s="1433" t="str">
        <f>IF($W$45="","",IF($U$54&lt;&gt;$U$57,"",IF($P$55="bb",1,IF($P$55="","0",$O$46))))</f>
        <v/>
      </c>
      <c r="AC70" s="1433" t="str">
        <f>IF($W$45="","",IF($U$38&lt;&gt;$U$57,"",IF($P$39="bb",1,IF($P$39="","0",$Q$22))))</f>
        <v/>
      </c>
      <c r="AD70" s="1433"/>
      <c r="AE70" s="1439">
        <f t="shared" si="3"/>
        <v>0</v>
      </c>
      <c r="AF70" s="1430" t="str">
        <f>IF($C57="","",'m glavni 32'!$C$57)</f>
        <v/>
      </c>
      <c r="AG70" s="1431" t="str">
        <f>UPPER(IF($D$57="","",VLOOKUP($D$57,'m glavni turnir žrebna lista'!$A$7:$R$38,3)))</f>
        <v/>
      </c>
      <c r="AH70" s="1431" t="str">
        <f>PROPER(IF($D$57="","",VLOOKUP($D$57,'m glavni turnir žrebna lista'!$A$7:$R$38,4)))</f>
        <v/>
      </c>
      <c r="AI70" s="1431" t="str">
        <f>UPPER(IF($D$57="","",VLOOKUP($D$57,'m glavni turnir žrebna lista'!$A$7:$R$38,5)))</f>
        <v/>
      </c>
      <c r="AJ70" s="1439">
        <f t="shared" si="4"/>
        <v>0</v>
      </c>
    </row>
    <row r="71" spans="1:36" s="15" customFormat="1" ht="9" customHeight="1">
      <c r="A71" s="453" t="s">
        <v>88</v>
      </c>
      <c r="B71" s="454"/>
      <c r="C71" s="455"/>
      <c r="D71" s="456" t="s">
        <v>2</v>
      </c>
      <c r="E71" s="457" t="s">
        <v>89</v>
      </c>
      <c r="F71" s="456"/>
      <c r="G71" s="456" t="s">
        <v>345</v>
      </c>
      <c r="H71" s="839" t="s">
        <v>346</v>
      </c>
      <c r="I71" s="847" t="s">
        <v>2</v>
      </c>
      <c r="J71" s="457" t="s">
        <v>91</v>
      </c>
      <c r="K71" s="460"/>
      <c r="L71" s="461" t="s">
        <v>90</v>
      </c>
      <c r="M71" s="462"/>
      <c r="N71" s="463" t="s">
        <v>213</v>
      </c>
      <c r="O71" s="1121"/>
      <c r="P71" s="1677"/>
      <c r="Q71" s="1678"/>
      <c r="U71" s="976"/>
      <c r="V71" s="1431">
        <v>27</v>
      </c>
      <c r="W71" s="1431" t="str">
        <f>UPPER(IF($D$59="","",VLOOKUP($D$59,'m glavni turnir žrebna lista'!$A$7:$R$38,3)))</f>
        <v/>
      </c>
      <c r="X71" s="1431" t="str">
        <f>PROPER(IF($D$59="","",VLOOKUP($D$59,'m glavni turnir žrebna lista'!$A$7:$R$38,4)))</f>
        <v/>
      </c>
      <c r="Y71" s="1433" t="str">
        <f>IF(W71="","",IF($U$60&lt;&gt;$U$59,"",IF($J$61="bb",1,IF($J$61="","0",$I$61))))</f>
        <v/>
      </c>
      <c r="Z71" s="1433" t="str">
        <f>IF($W$45="","",IF($U$58&lt;&gt;$U$59,"",IF($L$59="bb",1,IF($L$59="","0",$K$56))))</f>
        <v/>
      </c>
      <c r="AA71" s="1433" t="str">
        <f>IF($W$45="","",IF($U$62&lt;&gt;$U$59,"",IF($N$63="bb",1,IF($N$63="","0",$M$66))))</f>
        <v/>
      </c>
      <c r="AB71" s="1433" t="str">
        <f>IF($W$45="","",IF($U$54&lt;&gt;$U$59,"",IF($P$55="bb",1,IF($P$55="","0",$O$46))))</f>
        <v/>
      </c>
      <c r="AC71" s="1433" t="str">
        <f>IF($W$45="","",IF($U$38&lt;&gt;$U$59,"",IF($P$39="bb",1,IF($P$39="","0",$Q$22))))</f>
        <v/>
      </c>
      <c r="AD71" s="1433"/>
      <c r="AE71" s="1439">
        <f t="shared" si="3"/>
        <v>0</v>
      </c>
      <c r="AF71" s="1430" t="str">
        <f>IF($C59="","",'m glavni 32'!$C$59)</f>
        <v/>
      </c>
      <c r="AG71" s="1431" t="str">
        <f>UPPER(IF($D$59="","",VLOOKUP($D$59,'m glavni turnir žrebna lista'!$A$7:$R$38,3)))</f>
        <v/>
      </c>
      <c r="AH71" s="1431" t="str">
        <f>PROPER(IF($D$59="","",VLOOKUP($D$59,'m glavni turnir žrebna lista'!$A$7:$R$38,4)))</f>
        <v/>
      </c>
      <c r="AI71" s="1431" t="str">
        <f>UPPER(IF($D$59="","",VLOOKUP($D$59,'m glavni turnir žrebna lista'!$A$7:$R$38,5)))</f>
        <v/>
      </c>
      <c r="AJ71" s="1439">
        <f t="shared" si="4"/>
        <v>0</v>
      </c>
    </row>
    <row r="72" spans="1:36" s="15" customFormat="1" ht="9" customHeight="1">
      <c r="A72" s="464" t="s">
        <v>68</v>
      </c>
      <c r="B72" s="465"/>
      <c r="C72" s="466"/>
      <c r="D72" s="467">
        <v>1</v>
      </c>
      <c r="E72" s="469" t="str">
        <f>UPPER(IF($D72="","",VLOOKUP($D72,'m glavni turnir žrebna lista'!$A$7:$R$38,3)))</f>
        <v/>
      </c>
      <c r="F72" s="489"/>
      <c r="G72" s="819">
        <f>IF($D72="","",VLOOKUP($D72,'m glavni turnir žrebna lista'!$A$7:$R$38,10))</f>
        <v>0</v>
      </c>
      <c r="H72" s="819">
        <f>IF($D72="","",VLOOKUP($D72,'m glavni turnir žrebna lista'!$A$7:$R$38,14))</f>
        <v>0</v>
      </c>
      <c r="I72" s="848" t="s">
        <v>3</v>
      </c>
      <c r="J72" s="465"/>
      <c r="K72" s="470"/>
      <c r="L72" s="465"/>
      <c r="M72" s="471"/>
      <c r="N72" s="472" t="s">
        <v>214</v>
      </c>
      <c r="O72" s="1122"/>
      <c r="P72" s="473"/>
      <c r="Q72" s="471"/>
      <c r="U72" s="976"/>
      <c r="V72" s="1431">
        <v>28</v>
      </c>
      <c r="W72" s="1431" t="str">
        <f>UPPER(IF($D$61="","",VLOOKUP($D$61,'m glavni turnir žrebna lista'!$A$7:$R$38,3)))</f>
        <v/>
      </c>
      <c r="X72" s="1431" t="str">
        <f>PROPER(IF($D$61="","",VLOOKUP($D$61,'m glavni turnir žrebna lista'!$A$7:$R$38,4)))</f>
        <v/>
      </c>
      <c r="Y72" s="1433" t="str">
        <f>IF(W72="","",IF($U$60&lt;&gt;$U$61,"",IF($J$61="bb",1,IF($J$61="","0",$I$59))))</f>
        <v/>
      </c>
      <c r="Z72" s="1433" t="str">
        <f>IF($W$45="","",IF($U$58&lt;&gt;$U$61,"",IF($L$59="bb",1,IF($L$59="","0",$K$56))))</f>
        <v/>
      </c>
      <c r="AA72" s="1433" t="str">
        <f>IF($W$45="","",IF($U$62&lt;&gt;$U$61,"",IF($N$63="bb",1,IF($N$63="","0",$M$66))))</f>
        <v/>
      </c>
      <c r="AB72" s="1433" t="str">
        <f>IF($W$45="","",IF($U$54&lt;&gt;$U$61,"",IF($P$55="bb",1,IF($P$55="","0",$O$46))))</f>
        <v/>
      </c>
      <c r="AC72" s="1433" t="str">
        <f>IF($W$45="","",IF($U$38&lt;&gt;$U$61,"",IF($P$39="bb",1,IF($P$39="","0",$Q$22))))</f>
        <v/>
      </c>
      <c r="AD72" s="1433"/>
      <c r="AE72" s="1439">
        <f t="shared" si="3"/>
        <v>0</v>
      </c>
      <c r="AF72" s="1430" t="str">
        <f>IF($C61="","",'m glavni 32'!$C$61)</f>
        <v/>
      </c>
      <c r="AG72" s="1431" t="str">
        <f>UPPER(IF($D$61="","",VLOOKUP($D$61,'m glavni turnir žrebna lista'!$A$7:$R$38,3)))</f>
        <v/>
      </c>
      <c r="AH72" s="1431" t="str">
        <f>PROPER(IF($D$61="","",VLOOKUP($D$61,'m glavni turnir žrebna lista'!$A$7:$R$38,4)))</f>
        <v/>
      </c>
      <c r="AI72" s="1431" t="str">
        <f>UPPER(IF($D$61="","",VLOOKUP($D$61,'m glavni turnir žrebna lista'!$A$7:$R$38,5)))</f>
        <v/>
      </c>
      <c r="AJ72" s="1439">
        <f t="shared" si="4"/>
        <v>0</v>
      </c>
    </row>
    <row r="73" spans="1:36" s="15" customFormat="1" ht="9" customHeight="1">
      <c r="A73" s="1670"/>
      <c r="B73" s="1671"/>
      <c r="C73" s="497"/>
      <c r="D73" s="467">
        <v>2</v>
      </c>
      <c r="E73" s="469" t="str">
        <f>UPPER(IF($D73="","",VLOOKUP($D73,'m glavni turnir žrebna lista'!$A$7:$R$38,3)))</f>
        <v/>
      </c>
      <c r="F73" s="467"/>
      <c r="G73" s="819">
        <f>IF($D73="","",VLOOKUP($D73,'m glavni turnir žrebna lista'!$A$7:$R$38,10))</f>
        <v>0</v>
      </c>
      <c r="H73" s="819">
        <f>IF($D73="","",VLOOKUP($D73,'m glavni turnir žrebna lista'!$A$7:$R$38,14))</f>
        <v>0</v>
      </c>
      <c r="I73" s="849" t="s">
        <v>4</v>
      </c>
      <c r="J73" s="498"/>
      <c r="K73" s="470"/>
      <c r="L73" s="465"/>
      <c r="M73" s="471"/>
      <c r="N73" s="476"/>
      <c r="O73" s="477"/>
      <c r="P73" s="478"/>
      <c r="Q73" s="479"/>
      <c r="U73" s="976"/>
      <c r="V73" s="1431">
        <v>29</v>
      </c>
      <c r="W73" s="1431" t="str">
        <f>UPPER(IF($D$63="","",VLOOKUP($D$63,'m glavni turnir žrebna lista'!$A$7:$R$38,3)))</f>
        <v/>
      </c>
      <c r="X73" s="1431" t="str">
        <f>PROPER(IF($D$63="","",VLOOKUP($D$63,'m glavni turnir žrebna lista'!$A$7:$R$38,4)))</f>
        <v/>
      </c>
      <c r="Y73" s="1433" t="str">
        <f>IF(W73="","",IF($U$64&lt;&gt;$U$63,"",IF($J$65="bb",1,IF($J$65="","0",$I$65))))</f>
        <v/>
      </c>
      <c r="Z73" s="1433" t="str">
        <f>IF($W$45="","",IF($U$66&lt;&gt;$U$63,"",IF($L$67="bb",1,IF($L$67="","0",$K$68))))</f>
        <v/>
      </c>
      <c r="AA73" s="1433" t="str">
        <f>IF($W$45="","",IF($U$62&lt;&gt;$U$63,"",IF($N$63="bb",1,IF($N$63="","0",$M$58))))</f>
        <v/>
      </c>
      <c r="AB73" s="1433" t="str">
        <f>IF($W$45="","",IF($U$54&lt;&gt;$U$63,"",IF($P$55="bb",1,IF($P$55="","0",$O$46))))</f>
        <v/>
      </c>
      <c r="AC73" s="1433" t="str">
        <f>IF($W$45="","",IF($U$38&lt;&gt;$U$63,"",IF($P$39="bb",1,IF($P$39="","0",$Q$22))))</f>
        <v/>
      </c>
      <c r="AD73" s="1433"/>
      <c r="AE73" s="1439">
        <f t="shared" si="3"/>
        <v>0</v>
      </c>
      <c r="AF73" s="1430" t="str">
        <f>IF($C63="","",'m glavni 32'!$C$63)</f>
        <v/>
      </c>
      <c r="AG73" s="1431" t="str">
        <f>UPPER(IF($D$63="","",VLOOKUP($D$63,'m glavni turnir žrebna lista'!$A$7:$R$38,3)))</f>
        <v/>
      </c>
      <c r="AH73" s="1431" t="str">
        <f>PROPER(IF($D$63="","",VLOOKUP($D$63,'m glavni turnir žrebna lista'!$A$7:$R$38,4)))</f>
        <v/>
      </c>
      <c r="AI73" s="1431" t="str">
        <f>UPPER(IF($D$63="","",VLOOKUP($D$63,'m glavni turnir žrebna lista'!$A$7:$R$38,5)))</f>
        <v/>
      </c>
      <c r="AJ73" s="1439">
        <f t="shared" si="4"/>
        <v>0</v>
      </c>
    </row>
    <row r="74" spans="1:36" s="15" customFormat="1" ht="9" customHeight="1">
      <c r="A74" s="480"/>
      <c r="B74" s="481"/>
      <c r="C74" s="482"/>
      <c r="D74" s="467">
        <v>3</v>
      </c>
      <c r="E74" s="469" t="str">
        <f>UPPER(IF($D74="","",VLOOKUP($D74,'m glavni turnir žrebna lista'!$A$7:$R$38,3)))</f>
        <v/>
      </c>
      <c r="F74" s="467"/>
      <c r="G74" s="819">
        <f>IF($D74="","",VLOOKUP($D74,'m glavni turnir žrebna lista'!$A$7:$R$38,10))</f>
        <v>0</v>
      </c>
      <c r="H74" s="819">
        <f>IF($D74="","",VLOOKUP($D74,'m glavni turnir žrebna lista'!$A$7:$R$38,14))</f>
        <v>0</v>
      </c>
      <c r="I74" s="849" t="s">
        <v>5</v>
      </c>
      <c r="J74" s="498"/>
      <c r="K74" s="470"/>
      <c r="L74" s="465"/>
      <c r="M74" s="471"/>
      <c r="N74" s="472" t="s">
        <v>122</v>
      </c>
      <c r="O74" s="1122"/>
      <c r="P74" s="473"/>
      <c r="Q74" s="471"/>
      <c r="U74" s="976"/>
      <c r="V74" s="1431">
        <v>30</v>
      </c>
      <c r="W74" s="1431" t="str">
        <f>UPPER(IF($D$65="","",VLOOKUP($D$65,'m glavni turnir žrebna lista'!$A$7:$R$38,3)))</f>
        <v/>
      </c>
      <c r="X74" s="1431" t="str">
        <f>PROPER(IF($D$65="","",VLOOKUP($D$65,'m glavni turnir žrebna lista'!$A$7:$R$38,4)))</f>
        <v/>
      </c>
      <c r="Y74" s="1433" t="str">
        <f>IF(W74="","",IF($U$64&lt;&gt;$U$65,"",IF($J$65="bb",1,IF($J$65="","0",$I$63))))</f>
        <v/>
      </c>
      <c r="Z74" s="1433" t="str">
        <f>IF($W$45="","",IF($U$66&lt;&gt;$U$65,"",IF($L$67="bb",1,IF($L$67="","0",$K$68))))</f>
        <v/>
      </c>
      <c r="AA74" s="1433" t="str">
        <f>IF($W$45="","",IF($U$62&lt;&gt;$U$65,"",IF($N$63="bb",1,IF($N$63="","0",$M$58))))</f>
        <v/>
      </c>
      <c r="AB74" s="1433" t="str">
        <f>IF($W$45="","",IF($U$54&lt;&gt;$U$65,"",IF($P$55="bb",1,IF($P$55="","0",$O$46))))</f>
        <v/>
      </c>
      <c r="AC74" s="1433" t="str">
        <f>IF($W$45="","",IF($U$38&lt;&gt;$U$65,"",IF($P$39="bb",1,IF($P$39="","0",$Q$22))))</f>
        <v/>
      </c>
      <c r="AD74" s="1433"/>
      <c r="AE74" s="1439">
        <f t="shared" si="3"/>
        <v>0</v>
      </c>
      <c r="AF74" s="1430" t="str">
        <f>IF($C65="","",'m glavni 32'!$C$65)</f>
        <v/>
      </c>
      <c r="AG74" s="1431" t="str">
        <f>UPPER(IF($D$65="","",VLOOKUP($D$65,'m glavni turnir žrebna lista'!$A$7:$R$38,3)))</f>
        <v/>
      </c>
      <c r="AH74" s="1431" t="str">
        <f>PROPER(IF($D$65="","",VLOOKUP($D$65,'m glavni turnir žrebna lista'!$A$7:$R$38,4)))</f>
        <v/>
      </c>
      <c r="AI74" s="1431" t="str">
        <f>UPPER(IF($D$65="","",VLOOKUP($D$65,'m glavni turnir žrebna lista'!$A$7:$R$38,5)))</f>
        <v/>
      </c>
      <c r="AJ74" s="1439">
        <f t="shared" si="4"/>
        <v>0</v>
      </c>
    </row>
    <row r="75" spans="1:36" s="15" customFormat="1" ht="9" customHeight="1">
      <c r="A75" s="483"/>
      <c r="B75" s="484"/>
      <c r="C75" s="466"/>
      <c r="D75" s="467">
        <v>4</v>
      </c>
      <c r="E75" s="469" t="str">
        <f>UPPER(IF($D75="","",VLOOKUP($D75,'m glavni turnir žrebna lista'!$A$7:$R$38,3)))</f>
        <v/>
      </c>
      <c r="F75" s="467"/>
      <c r="G75" s="819">
        <f>IF($D75="","",VLOOKUP($D75,'m glavni turnir žrebna lista'!$A$7:$R$38,10))</f>
        <v>0</v>
      </c>
      <c r="H75" s="819">
        <f>IF($D75="","",VLOOKUP($D75,'m glavni turnir žrebna lista'!$A$7:$R$38,14))</f>
        <v>0</v>
      </c>
      <c r="I75" s="849" t="s">
        <v>6</v>
      </c>
      <c r="J75" s="498"/>
      <c r="K75" s="470"/>
      <c r="L75" s="465"/>
      <c r="M75" s="471"/>
      <c r="N75" s="465" t="s">
        <v>211</v>
      </c>
      <c r="O75" s="470"/>
      <c r="P75" s="465"/>
      <c r="Q75" s="471"/>
      <c r="U75" s="976"/>
      <c r="V75" s="1431">
        <v>31</v>
      </c>
      <c r="W75" s="1431" t="str">
        <f>UPPER(IF($D$67="","",VLOOKUP($D$67,'m glavni turnir žrebna lista'!$A$7:$R$38,3)))</f>
        <v/>
      </c>
      <c r="X75" s="1431" t="str">
        <f>PROPER(IF($D$67="","",VLOOKUP($D$67,'m glavni turnir žrebna lista'!$A$7:$R$38,4)))</f>
        <v/>
      </c>
      <c r="Y75" s="1433" t="str">
        <f>IF(W75="","",IF($U$68&lt;&gt;$U$67,"",IF($J$69="bb",1,IF($J$69="","0",$I$69))))</f>
        <v/>
      </c>
      <c r="Z75" s="1433" t="str">
        <f>IF($W$45="","",IF($U$66&lt;&gt;$U$67,"",IF($L$67="bb",1,IF($L$67="","0",$K$64))))</f>
        <v/>
      </c>
      <c r="AA75" s="1433" t="str">
        <f>IF($W$45="","",IF($U$62&lt;&gt;$U$67,"",IF($N$63="bb",1,IF($N$63="","0",$M$58))))</f>
        <v/>
      </c>
      <c r="AB75" s="1433" t="str">
        <f>IF($W$45="","",IF($U$54&lt;&gt;$U$67,"",IF($P$55="bb",1,IF($P$55="","0",$O$46))))</f>
        <v/>
      </c>
      <c r="AC75" s="1433" t="str">
        <f>IF($W$45="","",IF($U$38&lt;&gt;$U$67,"",IF($P$39="bb",1,IF($P$39="","0",$Q$22))))</f>
        <v/>
      </c>
      <c r="AD75" s="1433"/>
      <c r="AE75" s="1439">
        <f t="shared" si="3"/>
        <v>0</v>
      </c>
      <c r="AF75" s="1430" t="str">
        <f>IF($C67="","",'m glavni 32'!$C$67)</f>
        <v/>
      </c>
      <c r="AG75" s="1431" t="str">
        <f>UPPER(IF($D$67="","",VLOOKUP($D$67,'m glavni turnir žrebna lista'!$A$7:$R$38,3)))</f>
        <v/>
      </c>
      <c r="AH75" s="1431" t="str">
        <f>PROPER(IF($D$67="","",VLOOKUP($D$67,'m glavni turnir žrebna lista'!$A$7:$R$38,4)))</f>
        <v/>
      </c>
      <c r="AI75" s="1431" t="str">
        <f>UPPER(IF($D$67="","",VLOOKUP($D$67,'m glavni turnir žrebna lista'!$A$7:$R$38,5)))</f>
        <v/>
      </c>
      <c r="AJ75" s="1439">
        <f t="shared" si="4"/>
        <v>0</v>
      </c>
    </row>
    <row r="76" spans="1:36" s="15" customFormat="1" ht="9" customHeight="1">
      <c r="A76" s="485"/>
      <c r="B76" s="486"/>
      <c r="C76" s="487"/>
      <c r="D76" s="467">
        <v>5</v>
      </c>
      <c r="E76" s="469" t="str">
        <f>UPPER(IF($D76="","",VLOOKUP($D76,'m glavni turnir žrebna lista'!$A$7:$R$38,3)))</f>
        <v/>
      </c>
      <c r="F76" s="467"/>
      <c r="G76" s="819">
        <f>IF($D76="","",VLOOKUP($D76,'m glavni turnir žrebna lista'!$A$7:$R$38,10))</f>
        <v>0</v>
      </c>
      <c r="H76" s="819">
        <f>IF($D76="","",VLOOKUP($D76,'m glavni turnir žrebna lista'!$A$7:$R$38,14))</f>
        <v>0</v>
      </c>
      <c r="I76" s="849" t="s">
        <v>7</v>
      </c>
      <c r="J76" s="498"/>
      <c r="K76" s="470"/>
      <c r="L76" s="465"/>
      <c r="M76" s="471"/>
      <c r="N76" s="478"/>
      <c r="O76" s="477"/>
      <c r="P76" s="478"/>
      <c r="Q76" s="479"/>
      <c r="U76" s="976"/>
      <c r="V76" s="1431">
        <v>32</v>
      </c>
      <c r="W76" s="1431" t="str">
        <f>UPPER(IF($D$69="","",VLOOKUP($D$69,'m glavni turnir žrebna lista'!$A$7:$R$38,3)))</f>
        <v/>
      </c>
      <c r="X76" s="1431" t="str">
        <f>PROPER(IF($D$69="","",VLOOKUP($D$69,'m glavni turnir žrebna lista'!$A$7:$R$38,4)))</f>
        <v/>
      </c>
      <c r="Y76" s="1433" t="str">
        <f>IF(W76="","",IF($U$68&lt;&gt;$U$69,"",IF($J$69="bb",1,IF($J$69="","0",$I$67))))</f>
        <v/>
      </c>
      <c r="Z76" s="1433" t="str">
        <f>IF($W$45="","",IF($U$66&lt;&gt;$U$69,"",IF($L$67="bb",1,IF($L$67="","0",$K$64))))</f>
        <v/>
      </c>
      <c r="AA76" s="1433" t="str">
        <f>IF($W$45="","",IF($U$62&lt;&gt;$U$69,"",IF($N$63="bb",1,IF($N$63="","0",$M$58))))</f>
        <v/>
      </c>
      <c r="AB76" s="1433" t="str">
        <f>IF($W$45="","",IF($U$54&lt;&gt;$U$69,"",IF($P$55="bb",1,IF($P$55="","0",$O$46))))</f>
        <v/>
      </c>
      <c r="AC76" s="1433" t="str">
        <f>IF($W$45="","",IF($U$38&lt;&gt;$U$69,"",IF($P$39="bb",1,IF($P$39="","0",$Q$22))))</f>
        <v/>
      </c>
      <c r="AD76" s="1433"/>
      <c r="AE76" s="1439">
        <f t="shared" si="3"/>
        <v>0</v>
      </c>
      <c r="AF76" s="1430" t="str">
        <f>IF($C69="","",'m glavni 32'!$C$69)</f>
        <v/>
      </c>
      <c r="AG76" s="1431" t="str">
        <f>UPPER(IF($D$69="","",VLOOKUP($D$69,'m glavni turnir žrebna lista'!$A$7:$R$38,3)))</f>
        <v/>
      </c>
      <c r="AH76" s="1431" t="str">
        <f>PROPER(IF($D$69="","",VLOOKUP($D$69,'m glavni turnir žrebna lista'!$A$7:$R$38,4)))</f>
        <v/>
      </c>
      <c r="AI76" s="1431" t="str">
        <f>UPPER(IF($D$69="","",VLOOKUP($D$69,'m glavni turnir žrebna lista'!$A$7:$R$38,5)))</f>
        <v/>
      </c>
      <c r="AJ76" s="1439">
        <f t="shared" si="4"/>
        <v>0</v>
      </c>
    </row>
    <row r="77" spans="1:36" s="15" customFormat="1" ht="9" customHeight="1">
      <c r="A77" s="464"/>
      <c r="B77" s="465"/>
      <c r="C77" s="466"/>
      <c r="D77" s="467">
        <v>6</v>
      </c>
      <c r="E77" s="469" t="str">
        <f>UPPER(IF($D77="","",VLOOKUP($D77,'m glavni turnir žrebna lista'!$A$7:$R$38,3)))</f>
        <v/>
      </c>
      <c r="F77" s="467"/>
      <c r="G77" s="819">
        <f>IF($D77="","",VLOOKUP($D77,'m glavni turnir žrebna lista'!$A$7:$R$38,10))</f>
        <v>0</v>
      </c>
      <c r="H77" s="819">
        <f>IF($D77="","",VLOOKUP($D77,'m glavni turnir žrebna lista'!$A$7:$R$38,14))</f>
        <v>0</v>
      </c>
      <c r="I77" s="849" t="s">
        <v>8</v>
      </c>
      <c r="J77" s="498"/>
      <c r="K77" s="470"/>
      <c r="L77" s="465"/>
      <c r="M77" s="471"/>
      <c r="N77" s="472" t="s">
        <v>122</v>
      </c>
      <c r="O77" s="1122"/>
      <c r="P77" s="473"/>
      <c r="Q77" s="471"/>
      <c r="U77" s="976"/>
      <c r="V77" s="1440"/>
      <c r="W77" s="1440"/>
      <c r="X77" s="1440"/>
      <c r="Y77" s="1433">
        <f>COUNTIF(Y45:Y76,"&gt;0")</f>
        <v>0</v>
      </c>
      <c r="Z77" s="1433">
        <f t="shared" ref="Z77:AE77" si="5">COUNTIF(Z45:Z76,"&gt;0")</f>
        <v>0</v>
      </c>
      <c r="AA77" s="1433">
        <f t="shared" si="5"/>
        <v>0</v>
      </c>
      <c r="AB77" s="1433">
        <f t="shared" si="5"/>
        <v>0</v>
      </c>
      <c r="AC77" s="1433">
        <f t="shared" si="5"/>
        <v>0</v>
      </c>
      <c r="AD77" s="1433"/>
      <c r="AE77" s="1433">
        <f t="shared" si="5"/>
        <v>0</v>
      </c>
      <c r="AF77" s="1430"/>
      <c r="AG77" s="1440"/>
      <c r="AH77" s="1440"/>
      <c r="AI77" s="1440"/>
      <c r="AJ77" s="1433">
        <f>COUNTIF(AJ45:AJ76,"&gt;0")</f>
        <v>0</v>
      </c>
    </row>
    <row r="78" spans="1:36" s="15" customFormat="1" ht="9" customHeight="1">
      <c r="A78" s="464"/>
      <c r="B78" s="465"/>
      <c r="C78" s="488"/>
      <c r="D78" s="467">
        <v>7</v>
      </c>
      <c r="E78" s="469" t="str">
        <f>UPPER(IF($D78="","",VLOOKUP($D78,'m glavni turnir žrebna lista'!$A$7:$R$38,3)))</f>
        <v/>
      </c>
      <c r="F78" s="467"/>
      <c r="G78" s="819">
        <f>IF($D78="","",VLOOKUP($D78,'m glavni turnir žrebna lista'!$A$7:$R$38,10))</f>
        <v>0</v>
      </c>
      <c r="H78" s="819">
        <f>IF($D78="","",VLOOKUP($D78,'m glavni turnir žrebna lista'!$A$7:$R$38,14))</f>
        <v>0</v>
      </c>
      <c r="I78" s="849" t="s">
        <v>9</v>
      </c>
      <c r="J78" s="498"/>
      <c r="K78" s="470"/>
      <c r="L78" s="465"/>
      <c r="M78" s="471"/>
      <c r="N78" s="465" t="s">
        <v>212</v>
      </c>
      <c r="O78" s="470"/>
      <c r="P78" s="1672">
        <f>'vnos podatkov'!$B$10</f>
        <v>0</v>
      </c>
      <c r="Q78" s="1673"/>
      <c r="U78" s="976"/>
      <c r="V78" s="1440"/>
      <c r="W78" s="1440"/>
      <c r="X78" s="1440"/>
      <c r="Y78" s="1440"/>
      <c r="Z78" s="1440"/>
      <c r="AA78" s="1440"/>
      <c r="AB78" s="1440"/>
      <c r="AC78" s="1440"/>
      <c r="AD78" s="1440"/>
      <c r="AE78" s="1440"/>
      <c r="AF78" s="1430"/>
      <c r="AG78" s="1440"/>
      <c r="AH78" s="1440"/>
      <c r="AI78" s="1440"/>
      <c r="AJ78" s="1440"/>
    </row>
    <row r="79" spans="1:36" s="15" customFormat="1" ht="9" customHeight="1">
      <c r="A79" s="490"/>
      <c r="B79" s="478"/>
      <c r="C79" s="491"/>
      <c r="D79" s="492">
        <v>8</v>
      </c>
      <c r="E79" s="496" t="str">
        <f>UPPER(IF($D79="","",VLOOKUP($D79,'m glavni turnir žrebna lista'!$A$7:$R$38,3)))</f>
        <v/>
      </c>
      <c r="F79" s="492"/>
      <c r="G79" s="846">
        <f>IF($D79="","",VLOOKUP($D79,'m glavni turnir žrebna lista'!$A$7:$R$38,10))</f>
        <v>0</v>
      </c>
      <c r="H79" s="846">
        <f>IF($D79="","",VLOOKUP($D79,'m glavni turnir žrebna lista'!$A$7:$R$38,14))</f>
        <v>0</v>
      </c>
      <c r="I79" s="850" t="s">
        <v>10</v>
      </c>
      <c r="J79" s="478"/>
      <c r="K79" s="477"/>
      <c r="L79" s="478"/>
      <c r="M79" s="479"/>
      <c r="N79" s="478" t="s">
        <v>198</v>
      </c>
      <c r="O79" s="477"/>
      <c r="P79" s="1668">
        <f>'vnos podatkov'!$E$10</f>
        <v>0</v>
      </c>
      <c r="Q79" s="1669"/>
      <c r="U79" s="976"/>
      <c r="V79" s="630"/>
      <c r="W79" s="630"/>
      <c r="X79" s="630"/>
      <c r="Y79" s="630"/>
      <c r="Z79" s="630"/>
      <c r="AA79" s="630"/>
      <c r="AB79" s="630"/>
      <c r="AC79" s="630"/>
      <c r="AD79" s="630"/>
      <c r="AE79" s="630"/>
      <c r="AF79" s="972"/>
      <c r="AG79" s="630"/>
      <c r="AH79" s="630"/>
      <c r="AI79" s="630"/>
      <c r="AJ79" s="630"/>
    </row>
  </sheetData>
  <mergeCells count="8">
    <mergeCell ref="F3:G3"/>
    <mergeCell ref="V41:Z41"/>
    <mergeCell ref="P79:Q79"/>
    <mergeCell ref="A73:B73"/>
    <mergeCell ref="P78:Q78"/>
    <mergeCell ref="P60:Q60"/>
    <mergeCell ref="P61:Q62"/>
    <mergeCell ref="P71:Q71"/>
  </mergeCells>
  <phoneticPr fontId="0" type="noConversion"/>
  <conditionalFormatting sqref="G39 G41 G7 G9 G11 G13 G15 G17 G19 G23 G43 G45 G47 G49 G51 G53 G21 G25 G27 G29 G31 G33 G35 G37 G55 G57 G59 G61 G63 G65 G67 G69">
    <cfRule type="expression" dxfId="530" priority="1" stopIfTrue="1">
      <formula>AND($D7&lt;9,$C7&gt;0)</formula>
    </cfRule>
  </conditionalFormatting>
  <conditionalFormatting sqref="L10 L18 L26 L34 L42 L50 L58 L66 N14 N30 N46 N62 P22 P54 J8 J12 J16 J20 J24 J28 J32 J36 J40 J44 J48 J52 J56 J60 J64 J68">
    <cfRule type="expression" dxfId="529" priority="2" stopIfTrue="1">
      <formula>I8="as"</formula>
    </cfRule>
    <cfRule type="expression" dxfId="528" priority="3" stopIfTrue="1">
      <formula>I8="bs"</formula>
    </cfRule>
  </conditionalFormatting>
  <conditionalFormatting sqref="B57 B9 B11 B13 B15 B17 B19 B67 B59 B25 B27 B29 B31 B33 B35 B65 B63 B41 B43 B45 B47 B49 B51 B61">
    <cfRule type="cellIs" dxfId="527" priority="4" stopIfTrue="1" operator="equal">
      <formula>"QA"</formula>
    </cfRule>
    <cfRule type="cellIs" dxfId="526" priority="5" stopIfTrue="1" operator="equal">
      <formula>"DA"</formula>
    </cfRule>
  </conditionalFormatting>
  <conditionalFormatting sqref="I8 I12 I16 I20 I24 I28 I32 I36 I40 I44 I48 I52 I56 I60 I64 I68 K66 K58 K50 K42 K34 K26 K18 K10 M14 M30 M46 M62 O22 O54 O39">
    <cfRule type="expression" dxfId="525" priority="6" stopIfTrue="1">
      <formula>$N$1="CU"</formula>
    </cfRule>
  </conditionalFormatting>
  <conditionalFormatting sqref="P38">
    <cfRule type="expression" dxfId="524" priority="7" stopIfTrue="1">
      <formula>O39="as"</formula>
    </cfRule>
    <cfRule type="expression" dxfId="523" priority="8" stopIfTrue="1">
      <formula>O39="bs"</formula>
    </cfRule>
  </conditionalFormatting>
  <conditionalFormatting sqref="N39 H8 H12 H16 H20 H24 H28 H32 H36 H40 H44 H48 H52 H56 H60 H64 H68 J66 J58 J50 J42 J34 J26 J18 J10 L14 L30 L46 L62 N54 N22">
    <cfRule type="expression" dxfId="522" priority="9" stopIfTrue="1">
      <formula>AND($N$1="CU",H8="Sodnik")</formula>
    </cfRule>
    <cfRule type="expression" dxfId="521" priority="10" stopIfTrue="1">
      <formula>AND($N$1="CU",H8&lt;&gt;"Sodnik",I8&lt;&gt;"")</formula>
    </cfRule>
    <cfRule type="expression" dxfId="520" priority="11" stopIfTrue="1">
      <formula>AND($N$1="CU",H8&lt;&gt;"Sodnik")</formula>
    </cfRule>
  </conditionalFormatting>
  <conditionalFormatting sqref="E7 B21 B7:C7 B23:C23 B37:C37 B39:C39 B53:C53 B55:C55 B69:C69">
    <cfRule type="expression" dxfId="519" priority="12" stopIfTrue="1">
      <formula>"IF(D7&lt;9)"</formula>
    </cfRule>
  </conditionalFormatting>
  <conditionalFormatting sqref="U52">
    <cfRule type="expression" dxfId="518" priority="13" stopIfTrue="1">
      <formula>"IF(Q63=J4)"</formula>
    </cfRule>
  </conditionalFormatting>
  <conditionalFormatting sqref="Q63">
    <cfRule type="cellIs" dxfId="517" priority="14" stopIfTrue="1" operator="equal">
      <formula>1</formula>
    </cfRule>
  </conditionalFormatting>
  <conditionalFormatting sqref="P63">
    <cfRule type="cellIs" priority="15" stopIfTrue="1" operator="equal">
      <formula>"Rang turnirja"</formula>
    </cfRule>
  </conditionalFormatting>
  <conditionalFormatting sqref="D9 D11 D13 D15 D17 D19 D25 D27 D29 D31 D33 D35 D41 D43 D45 D47 D49 D51 D57 D59 D61 D63 D65 D67">
    <cfRule type="expression" dxfId="516" priority="16" stopIfTrue="1">
      <formula>$D9&gt;0</formula>
    </cfRule>
  </conditionalFormatting>
  <conditionalFormatting sqref="D7 D21 D23 D37 D39 D53 D55 D69">
    <cfRule type="expression" dxfId="515" priority="17" stopIfTrue="1">
      <formula>$D7&lt;&gt;""</formula>
    </cfRule>
  </conditionalFormatting>
  <dataValidations count="1">
    <dataValidation type="list" allowBlank="1" showInputMessage="1" sqref="H68 N22 N39 N54 L62 L30 L14 J10 L46 J18 J26 J34 J42 J50 J58 J66 H60 H56 H52 H48 H28 H24 H44 H40 H36 H12 H32 H8 H20 H64 H16">
      <formula1>$T$7:$T$16</formula1>
    </dataValidation>
  </dataValidations>
  <printOptions horizontalCentered="1"/>
  <pageMargins left="0.35" right="0.35" top="0.39" bottom="0.39" header="0" footer="0"/>
  <pageSetup paperSize="9" scale="97" orientation="portrait" horizontalDpi="4294967295" verticalDpi="2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Sheet19"/>
  <dimension ref="A1:Y162"/>
  <sheetViews>
    <sheetView showGridLines="0" showZeros="0" zoomScale="86" workbookViewId="0">
      <pane ySplit="7" topLeftCell="A8" activePane="bottomLeft" state="frozen"/>
      <selection activeCell="C42" sqref="C42"/>
      <selection pane="bottomLeft" activeCell="F11" sqref="F11"/>
    </sheetView>
  </sheetViews>
  <sheetFormatPr defaultRowHeight="12.75"/>
  <cols>
    <col min="1" max="1" width="4" customWidth="1"/>
    <col min="2" max="2" width="7.42578125" style="40" customWidth="1"/>
    <col min="3" max="3" width="19.85546875" customWidth="1"/>
    <col min="4" max="4" width="18" customWidth="1"/>
    <col min="5" max="5" width="8" style="1" customWidth="1"/>
    <col min="6" max="6" width="11.7109375" style="58" customWidth="1"/>
    <col min="7" max="7" width="20.5703125" customWidth="1"/>
    <col min="8" max="8" width="15.28515625" customWidth="1"/>
    <col min="9" max="9" width="16.140625" hidden="1" customWidth="1"/>
    <col min="10" max="10" width="6.140625" style="40" customWidth="1"/>
    <col min="11" max="11" width="6.7109375" style="40" customWidth="1"/>
    <col min="12" max="12" width="9.7109375" style="40" customWidth="1"/>
    <col min="13" max="13" width="6" style="40" hidden="1" customWidth="1"/>
    <col min="14" max="14" width="5.5703125" style="40" customWidth="1"/>
    <col min="15" max="15" width="3.28515625" style="40" hidden="1" customWidth="1"/>
    <col min="16" max="16" width="6.85546875" style="40" customWidth="1"/>
    <col min="17" max="19" width="6.140625" style="40" hidden="1" customWidth="1"/>
  </cols>
  <sheetData>
    <row r="1" spans="1:25" ht="26.25">
      <c r="A1" s="49">
        <f>'vnos podatkov'!$A$6</f>
        <v>0</v>
      </c>
      <c r="B1" s="52"/>
      <c r="C1" s="50"/>
      <c r="D1" s="148"/>
      <c r="E1" s="156"/>
      <c r="F1" s="149"/>
      <c r="G1" s="380" t="s">
        <v>81</v>
      </c>
      <c r="H1" s="51"/>
      <c r="I1" s="51"/>
      <c r="J1" s="54"/>
      <c r="K1" s="52"/>
      <c r="L1" s="52"/>
      <c r="M1" s="52"/>
      <c r="N1" s="52"/>
      <c r="O1" s="52"/>
      <c r="P1" s="52"/>
      <c r="Q1" s="52"/>
      <c r="R1" s="52"/>
      <c r="S1" s="66"/>
    </row>
    <row r="2" spans="1:25" ht="16.5" thickBot="1">
      <c r="A2" s="53">
        <f>'vnos podatkov'!$A$8</f>
        <v>0</v>
      </c>
      <c r="B2" s="950">
        <f>'vnos podatkov'!$B$8</f>
        <v>0</v>
      </c>
      <c r="C2" s="53">
        <f>'vnos podatkov'!$C$8</f>
        <v>0</v>
      </c>
      <c r="D2" s="46"/>
      <c r="E2" s="59"/>
      <c r="F2" s="59"/>
      <c r="G2" s="152"/>
      <c r="H2" s="67"/>
      <c r="I2" s="67"/>
      <c r="J2" s="59"/>
      <c r="K2" s="59"/>
      <c r="L2" s="59"/>
      <c r="M2" s="59"/>
      <c r="N2" s="51"/>
      <c r="O2" s="51"/>
      <c r="P2" s="51"/>
      <c r="Q2" s="68"/>
      <c r="R2" s="45"/>
      <c r="S2" s="68"/>
    </row>
    <row r="3" spans="1:25" s="2" customFormat="1">
      <c r="A3" s="42" t="s">
        <v>388</v>
      </c>
      <c r="B3" s="449"/>
      <c r="C3" s="42" t="s">
        <v>386</v>
      </c>
      <c r="D3" s="153" t="s">
        <v>76</v>
      </c>
      <c r="E3" s="41"/>
      <c r="F3" s="646" t="s">
        <v>123</v>
      </c>
      <c r="G3" s="153" t="s">
        <v>83</v>
      </c>
      <c r="H3" s="292"/>
      <c r="I3" s="292"/>
      <c r="J3" s="60"/>
      <c r="K3" s="43" t="s">
        <v>69</v>
      </c>
      <c r="L3" s="395" t="s">
        <v>122</v>
      </c>
      <c r="M3" s="385" t="s">
        <v>73</v>
      </c>
      <c r="N3" s="385"/>
      <c r="O3" s="385"/>
      <c r="P3" s="386"/>
      <c r="Q3" s="70"/>
      <c r="R3" s="70"/>
      <c r="S3" s="71"/>
    </row>
    <row r="4" spans="1:25" s="2" customFormat="1">
      <c r="A4" s="942">
        <f>'vnos podatkov'!$D$8</f>
        <v>0</v>
      </c>
      <c r="B4" s="942"/>
      <c r="C4" s="942">
        <f>'vnos podatkov'!$A$10</f>
        <v>0</v>
      </c>
      <c r="D4" s="388">
        <f>'vnos podatkov'!$C$10</f>
        <v>0</v>
      </c>
      <c r="E4" s="384"/>
      <c r="F4" s="388">
        <f>'vnos podatkov'!$D$10</f>
        <v>0</v>
      </c>
      <c r="G4" s="631">
        <f>'vnos podatkov'!$B$10</f>
        <v>0</v>
      </c>
      <c r="H4" s="390"/>
      <c r="I4" s="390"/>
      <c r="J4" s="384"/>
      <c r="K4" s="382">
        <f>'vnos podatkov'!$E$10</f>
        <v>0</v>
      </c>
      <c r="L4" s="391"/>
      <c r="M4" s="382"/>
      <c r="N4" s="382"/>
      <c r="O4" s="384"/>
      <c r="P4" s="387"/>
      <c r="Q4" s="55"/>
      <c r="R4" s="55"/>
      <c r="S4" s="72"/>
    </row>
    <row r="5" spans="1:25" s="2" customFormat="1">
      <c r="A5" s="396"/>
      <c r="B5" s="396"/>
      <c r="C5" s="396"/>
      <c r="D5" s="397" t="s">
        <v>110</v>
      </c>
      <c r="E5" s="397" t="s">
        <v>68</v>
      </c>
      <c r="F5" s="397"/>
      <c r="G5" s="396" t="s">
        <v>112</v>
      </c>
      <c r="H5" s="397" t="s">
        <v>111</v>
      </c>
      <c r="I5" s="397"/>
      <c r="J5" s="397"/>
      <c r="K5" s="398"/>
      <c r="L5" s="398"/>
      <c r="M5" s="399"/>
      <c r="N5" s="398"/>
      <c r="O5" s="951"/>
      <c r="P5" s="398"/>
      <c r="Q5" s="74"/>
      <c r="R5" s="74"/>
      <c r="S5" s="393"/>
      <c r="T5" s="394"/>
    </row>
    <row r="6" spans="1:25" s="75" customFormat="1" ht="16.5" thickBot="1">
      <c r="A6" s="1019"/>
      <c r="B6" s="1026"/>
      <c r="C6" s="1021"/>
      <c r="D6" s="1022"/>
      <c r="E6" s="1023"/>
      <c r="F6" s="1023"/>
      <c r="G6" s="1022"/>
      <c r="H6" s="1025"/>
      <c r="I6" s="1025"/>
      <c r="J6" s="1028"/>
      <c r="K6" s="1026"/>
      <c r="L6" s="1026"/>
      <c r="M6" s="1027"/>
      <c r="N6" s="1028"/>
      <c r="O6" s="1026"/>
      <c r="P6" s="1029"/>
      <c r="Q6" s="76"/>
      <c r="R6" s="76"/>
      <c r="S6" s="77"/>
    </row>
    <row r="7" spans="1:25" s="373" customFormat="1" ht="35.25" customHeight="1" thickBot="1">
      <c r="A7" s="1014" t="s">
        <v>80</v>
      </c>
      <c r="B7" s="1014" t="s">
        <v>126</v>
      </c>
      <c r="C7" s="1014" t="s">
        <v>138</v>
      </c>
      <c r="D7" s="1014" t="s">
        <v>137</v>
      </c>
      <c r="E7" s="1030" t="s">
        <v>76</v>
      </c>
      <c r="F7" s="1014" t="s">
        <v>99</v>
      </c>
      <c r="G7" s="1014" t="s">
        <v>498</v>
      </c>
      <c r="H7" s="1014" t="s">
        <v>127</v>
      </c>
      <c r="I7" s="1014"/>
      <c r="J7" s="1016" t="s">
        <v>95</v>
      </c>
      <c r="K7" s="1016" t="s">
        <v>209</v>
      </c>
      <c r="L7" s="1016" t="s">
        <v>395</v>
      </c>
      <c r="M7" s="1014" t="s">
        <v>139</v>
      </c>
      <c r="N7" s="1014" t="s">
        <v>346</v>
      </c>
      <c r="O7" s="1017"/>
      <c r="P7" s="1016" t="s">
        <v>136</v>
      </c>
      <c r="Q7" s="291" t="s">
        <v>126</v>
      </c>
      <c r="R7" s="372" t="s">
        <v>79</v>
      </c>
      <c r="S7" s="366" t="s">
        <v>97</v>
      </c>
    </row>
    <row r="8" spans="1:25" s="11" customFormat="1" ht="18.95" customHeight="1">
      <c r="A8" s="423">
        <v>1</v>
      </c>
      <c r="B8" s="1469"/>
      <c r="C8" s="1470"/>
      <c r="D8" s="1470"/>
      <c r="E8" s="1471"/>
      <c r="F8" s="1472"/>
      <c r="G8" s="1472"/>
      <c r="H8" s="1472"/>
      <c r="I8" s="1473"/>
      <c r="J8" s="1469"/>
      <c r="K8" s="1469"/>
      <c r="L8" s="1469"/>
      <c r="M8" s="1469"/>
      <c r="N8" s="1469"/>
      <c r="O8" s="445"/>
      <c r="P8" s="445"/>
      <c r="Q8" s="446"/>
      <c r="R8" s="446">
        <v>1</v>
      </c>
      <c r="S8" s="172"/>
      <c r="U8" s="1487" t="s">
        <v>431</v>
      </c>
      <c r="V8" s="1491"/>
      <c r="W8" s="1491"/>
      <c r="X8" s="1491"/>
      <c r="Y8" s="1492"/>
    </row>
    <row r="9" spans="1:25" s="11" customFormat="1" ht="18.95" customHeight="1">
      <c r="A9" s="1058">
        <v>2</v>
      </c>
      <c r="B9" s="1469"/>
      <c r="C9" s="1470"/>
      <c r="D9" s="1470"/>
      <c r="E9" s="1471"/>
      <c r="F9" s="1472"/>
      <c r="G9" s="1472"/>
      <c r="H9" s="1472"/>
      <c r="I9" s="1473"/>
      <c r="J9" s="1469"/>
      <c r="K9" s="1469"/>
      <c r="L9" s="1469"/>
      <c r="M9" s="1469"/>
      <c r="N9" s="1469"/>
      <c r="O9" s="445"/>
      <c r="P9" s="445"/>
      <c r="Q9" s="446"/>
      <c r="R9" s="446">
        <v>2</v>
      </c>
      <c r="S9" s="63"/>
      <c r="U9" s="1488" t="s">
        <v>433</v>
      </c>
      <c r="V9" s="1493"/>
      <c r="W9" s="1493"/>
      <c r="X9" s="1493"/>
      <c r="Y9" s="1494"/>
    </row>
    <row r="10" spans="1:25" s="11" customFormat="1" ht="18.95" customHeight="1">
      <c r="A10" s="1058">
        <v>3</v>
      </c>
      <c r="B10" s="1469"/>
      <c r="C10" s="1470"/>
      <c r="D10" s="1470"/>
      <c r="E10" s="1471"/>
      <c r="F10" s="1472"/>
      <c r="G10" s="1472"/>
      <c r="H10" s="1472"/>
      <c r="I10" s="1473"/>
      <c r="J10" s="1469"/>
      <c r="K10" s="1469"/>
      <c r="L10" s="1469"/>
      <c r="M10" s="1469"/>
      <c r="N10" s="1469"/>
      <c r="O10" s="445"/>
      <c r="P10" s="445"/>
      <c r="Q10" s="446"/>
      <c r="R10" s="446">
        <v>3</v>
      </c>
      <c r="S10" s="167"/>
      <c r="U10" s="1488" t="s">
        <v>432</v>
      </c>
      <c r="V10" s="1493"/>
      <c r="W10" s="1493"/>
      <c r="X10" s="1493"/>
      <c r="Y10" s="1494"/>
    </row>
    <row r="11" spans="1:25" s="11" customFormat="1" ht="18.95" customHeight="1">
      <c r="A11" s="1058">
        <v>4</v>
      </c>
      <c r="B11" s="1469"/>
      <c r="C11" s="1470"/>
      <c r="D11" s="1470"/>
      <c r="E11" s="1471"/>
      <c r="F11" s="1472"/>
      <c r="G11" s="1472"/>
      <c r="H11" s="1472"/>
      <c r="I11" s="1473"/>
      <c r="J11" s="1469"/>
      <c r="K11" s="1469"/>
      <c r="L11" s="1469"/>
      <c r="M11" s="1469"/>
      <c r="N11" s="1469"/>
      <c r="O11" s="445"/>
      <c r="P11" s="650"/>
      <c r="Q11" s="446"/>
      <c r="R11" s="446"/>
      <c r="S11" s="63"/>
      <c r="U11" s="1488" t="s">
        <v>435</v>
      </c>
      <c r="V11" s="1493"/>
      <c r="W11" s="1493"/>
      <c r="X11" s="1493"/>
      <c r="Y11" s="1494"/>
    </row>
    <row r="12" spans="1:25" s="405" customFormat="1" ht="18.95" customHeight="1">
      <c r="A12" s="1092">
        <v>5</v>
      </c>
      <c r="B12" s="1469"/>
      <c r="C12" s="1470"/>
      <c r="D12" s="1470"/>
      <c r="E12" s="1471"/>
      <c r="F12" s="1472"/>
      <c r="G12" s="1472"/>
      <c r="H12" s="1472"/>
      <c r="I12" s="1473"/>
      <c r="J12" s="1469"/>
      <c r="K12" s="1469"/>
      <c r="L12" s="1469"/>
      <c r="M12" s="1469"/>
      <c r="N12" s="1469"/>
      <c r="O12" s="445"/>
      <c r="P12" s="650"/>
      <c r="Q12" s="446"/>
      <c r="R12" s="446"/>
      <c r="S12" s="404"/>
      <c r="U12" s="1489" t="s">
        <v>434</v>
      </c>
      <c r="V12" s="625"/>
      <c r="W12" s="625"/>
      <c r="X12" s="625"/>
      <c r="Y12" s="1497"/>
    </row>
    <row r="13" spans="1:25" s="11" customFormat="1" ht="18.95" customHeight="1">
      <c r="A13" s="1058">
        <v>6</v>
      </c>
      <c r="B13" s="1469"/>
      <c r="C13" s="1470"/>
      <c r="D13" s="1470"/>
      <c r="E13" s="1471"/>
      <c r="F13" s="1472"/>
      <c r="G13" s="1472"/>
      <c r="H13" s="1472"/>
      <c r="I13" s="1473"/>
      <c r="J13" s="1469"/>
      <c r="K13" s="1469"/>
      <c r="L13" s="1469"/>
      <c r="M13" s="1469"/>
      <c r="N13" s="1469"/>
      <c r="O13" s="445"/>
      <c r="P13" s="445"/>
      <c r="Q13" s="446"/>
      <c r="R13" s="446"/>
      <c r="S13" s="171"/>
      <c r="U13" s="1490" t="s">
        <v>436</v>
      </c>
      <c r="V13" s="1495"/>
      <c r="W13" s="1495"/>
      <c r="X13" s="1495"/>
      <c r="Y13" s="1496"/>
    </row>
    <row r="14" spans="1:25" s="11" customFormat="1" ht="18.95" customHeight="1">
      <c r="A14" s="1058">
        <v>7</v>
      </c>
      <c r="B14" s="1469"/>
      <c r="C14" s="1470"/>
      <c r="D14" s="1470"/>
      <c r="E14" s="1471"/>
      <c r="F14" s="1472"/>
      <c r="G14" s="1472"/>
      <c r="H14" s="1472"/>
      <c r="I14" s="1473"/>
      <c r="J14" s="1469"/>
      <c r="K14" s="1469"/>
      <c r="L14" s="1469"/>
      <c r="M14" s="1469"/>
      <c r="N14" s="1469"/>
      <c r="O14" s="445"/>
      <c r="P14" s="445"/>
      <c r="Q14" s="446"/>
      <c r="R14" s="446"/>
      <c r="S14" s="63"/>
    </row>
    <row r="15" spans="1:25" s="11" customFormat="1" ht="18.95" customHeight="1">
      <c r="A15" s="1058">
        <v>8</v>
      </c>
      <c r="B15" s="1469"/>
      <c r="C15" s="1470"/>
      <c r="D15" s="1470"/>
      <c r="E15" s="1471"/>
      <c r="F15" s="1472"/>
      <c r="G15" s="1472"/>
      <c r="H15" s="1472"/>
      <c r="I15" s="1473"/>
      <c r="J15" s="1469"/>
      <c r="K15" s="1469"/>
      <c r="L15" s="1469"/>
      <c r="M15" s="1469"/>
      <c r="N15" s="1469"/>
      <c r="O15" s="445"/>
      <c r="P15" s="445"/>
      <c r="Q15" s="446"/>
      <c r="R15" s="446"/>
      <c r="S15" s="63"/>
    </row>
    <row r="16" spans="1:25" s="11" customFormat="1" ht="18.95" customHeight="1">
      <c r="A16" s="1058">
        <v>9</v>
      </c>
      <c r="B16" s="1469"/>
      <c r="C16" s="1470"/>
      <c r="D16" s="1470"/>
      <c r="E16" s="1471"/>
      <c r="F16" s="1472"/>
      <c r="G16" s="1472"/>
      <c r="H16" s="1472"/>
      <c r="I16" s="1473"/>
      <c r="J16" s="1469"/>
      <c r="K16" s="1469"/>
      <c r="L16" s="1469"/>
      <c r="M16" s="1469"/>
      <c r="N16" s="1469"/>
      <c r="O16" s="445"/>
      <c r="P16" s="445"/>
      <c r="Q16" s="446"/>
      <c r="R16" s="446"/>
      <c r="S16" s="63"/>
    </row>
    <row r="17" spans="1:19" s="11" customFormat="1" ht="18.95" customHeight="1">
      <c r="A17" s="1058">
        <v>10</v>
      </c>
      <c r="B17" s="1469"/>
      <c r="C17" s="1470"/>
      <c r="D17" s="1470"/>
      <c r="E17" s="1471"/>
      <c r="F17" s="1472"/>
      <c r="G17" s="1472"/>
      <c r="H17" s="1472"/>
      <c r="I17" s="1473"/>
      <c r="J17" s="1469"/>
      <c r="K17" s="1469"/>
      <c r="L17" s="1469"/>
      <c r="M17" s="1469"/>
      <c r="N17" s="1469"/>
      <c r="O17" s="445"/>
      <c r="P17" s="445"/>
      <c r="Q17" s="446"/>
      <c r="R17" s="446"/>
      <c r="S17" s="63"/>
    </row>
    <row r="18" spans="1:19" s="11" customFormat="1" ht="18.95" customHeight="1">
      <c r="A18" s="1058">
        <v>11</v>
      </c>
      <c r="B18" s="1469"/>
      <c r="C18" s="1470"/>
      <c r="D18" s="1470"/>
      <c r="E18" s="1471"/>
      <c r="F18" s="1472"/>
      <c r="G18" s="1472"/>
      <c r="H18" s="1472"/>
      <c r="I18" s="1473"/>
      <c r="J18" s="1469"/>
      <c r="K18" s="1469"/>
      <c r="L18" s="1469"/>
      <c r="M18" s="1469"/>
      <c r="N18" s="1469"/>
      <c r="O18" s="445"/>
      <c r="P18" s="445"/>
      <c r="Q18" s="446"/>
      <c r="R18" s="446"/>
      <c r="S18" s="63"/>
    </row>
    <row r="19" spans="1:19" s="11" customFormat="1" ht="18.95" customHeight="1">
      <c r="A19" s="1058">
        <v>12</v>
      </c>
      <c r="B19" s="1469"/>
      <c r="C19" s="1470"/>
      <c r="D19" s="1470"/>
      <c r="E19" s="1471"/>
      <c r="F19" s="1472"/>
      <c r="G19" s="1472"/>
      <c r="H19" s="1472"/>
      <c r="I19" s="1473"/>
      <c r="J19" s="1469"/>
      <c r="K19" s="1469"/>
      <c r="L19" s="1469"/>
      <c r="M19" s="1469"/>
      <c r="N19" s="1469"/>
      <c r="O19" s="445"/>
      <c r="P19" s="445"/>
      <c r="Q19" s="446"/>
      <c r="R19" s="446"/>
      <c r="S19" s="63"/>
    </row>
    <row r="20" spans="1:19" s="11" customFormat="1" ht="18.95" customHeight="1">
      <c r="A20" s="1058">
        <v>13</v>
      </c>
      <c r="B20" s="1469"/>
      <c r="C20" s="1470"/>
      <c r="D20" s="1470"/>
      <c r="E20" s="1471"/>
      <c r="F20" s="1472"/>
      <c r="G20" s="1472"/>
      <c r="H20" s="1472"/>
      <c r="I20" s="1473"/>
      <c r="J20" s="1469"/>
      <c r="K20" s="1469"/>
      <c r="L20" s="1469"/>
      <c r="M20" s="1469"/>
      <c r="N20" s="1469"/>
      <c r="O20" s="445"/>
      <c r="P20" s="445"/>
      <c r="Q20" s="446"/>
      <c r="R20" s="446"/>
      <c r="S20" s="63"/>
    </row>
    <row r="21" spans="1:19" s="11" customFormat="1" ht="18.95" customHeight="1">
      <c r="A21" s="1058">
        <v>14</v>
      </c>
      <c r="B21" s="1469"/>
      <c r="C21" s="1470"/>
      <c r="D21" s="1470"/>
      <c r="E21" s="1471"/>
      <c r="F21" s="1472"/>
      <c r="G21" s="1472"/>
      <c r="H21" s="1472"/>
      <c r="I21" s="1473"/>
      <c r="J21" s="1469"/>
      <c r="K21" s="1469"/>
      <c r="L21" s="1469"/>
      <c r="M21" s="1469"/>
      <c r="N21" s="1469"/>
      <c r="O21" s="445"/>
      <c r="P21" s="445"/>
      <c r="Q21" s="446"/>
      <c r="R21" s="446"/>
      <c r="S21" s="63"/>
    </row>
    <row r="22" spans="1:19" s="11" customFormat="1" ht="18.95" customHeight="1">
      <c r="A22" s="1058">
        <v>15</v>
      </c>
      <c r="B22" s="1469"/>
      <c r="C22" s="1470"/>
      <c r="D22" s="1470"/>
      <c r="E22" s="1471"/>
      <c r="F22" s="1472"/>
      <c r="G22" s="1472"/>
      <c r="H22" s="1472"/>
      <c r="I22" s="1473"/>
      <c r="J22" s="1469"/>
      <c r="K22" s="1469"/>
      <c r="L22" s="1469"/>
      <c r="M22" s="1469"/>
      <c r="N22" s="1469"/>
      <c r="O22" s="445"/>
      <c r="P22" s="445"/>
      <c r="Q22" s="446"/>
      <c r="R22" s="446"/>
      <c r="S22" s="63"/>
    </row>
    <row r="23" spans="1:19" s="11" customFormat="1" ht="18.95" customHeight="1">
      <c r="A23" s="1058">
        <v>16</v>
      </c>
      <c r="B23" s="1469"/>
      <c r="C23" s="1470"/>
      <c r="D23" s="1470"/>
      <c r="E23" s="1471"/>
      <c r="F23" s="1472"/>
      <c r="G23" s="1472"/>
      <c r="H23" s="1472"/>
      <c r="I23" s="1473"/>
      <c r="J23" s="1469"/>
      <c r="K23" s="1469"/>
      <c r="L23" s="1469"/>
      <c r="M23" s="1469"/>
      <c r="N23" s="1469"/>
      <c r="O23" s="445"/>
      <c r="P23" s="445"/>
      <c r="Q23" s="446"/>
      <c r="R23" s="446"/>
      <c r="S23" s="63"/>
    </row>
    <row r="24" spans="1:19" s="11" customFormat="1" ht="18.95" customHeight="1">
      <c r="A24" s="1058">
        <v>17</v>
      </c>
      <c r="B24" s="1469"/>
      <c r="C24" s="1470"/>
      <c r="D24" s="1470"/>
      <c r="E24" s="1471"/>
      <c r="F24" s="1472"/>
      <c r="G24" s="1472"/>
      <c r="H24" s="1472"/>
      <c r="I24" s="1473"/>
      <c r="J24" s="1469"/>
      <c r="K24" s="1469"/>
      <c r="L24" s="1469"/>
      <c r="M24" s="1469"/>
      <c r="N24" s="1469"/>
      <c r="O24" s="445"/>
      <c r="P24" s="445"/>
      <c r="Q24" s="446"/>
      <c r="R24" s="446"/>
      <c r="S24" s="63"/>
    </row>
    <row r="25" spans="1:19" s="11" customFormat="1" ht="18.95" customHeight="1">
      <c r="A25" s="1058">
        <v>18</v>
      </c>
      <c r="B25" s="1469"/>
      <c r="C25" s="1470"/>
      <c r="D25" s="1470"/>
      <c r="E25" s="1471"/>
      <c r="F25" s="1472"/>
      <c r="G25" s="1472"/>
      <c r="H25" s="1472"/>
      <c r="I25" s="1473"/>
      <c r="J25" s="1469"/>
      <c r="K25" s="1469"/>
      <c r="L25" s="1469"/>
      <c r="M25" s="1469"/>
      <c r="N25" s="1469"/>
      <c r="O25" s="445"/>
      <c r="P25" s="445"/>
      <c r="Q25" s="446"/>
      <c r="R25" s="446"/>
      <c r="S25" s="63"/>
    </row>
    <row r="26" spans="1:19" s="11" customFormat="1" ht="18.95" customHeight="1">
      <c r="A26" s="1058">
        <v>19</v>
      </c>
      <c r="B26" s="1469"/>
      <c r="C26" s="1470"/>
      <c r="D26" s="1470"/>
      <c r="E26" s="1471"/>
      <c r="F26" s="1472"/>
      <c r="G26" s="1472"/>
      <c r="H26" s="1472"/>
      <c r="I26" s="1473"/>
      <c r="J26" s="1469"/>
      <c r="K26" s="1469"/>
      <c r="L26" s="1469"/>
      <c r="M26" s="1469"/>
      <c r="N26" s="1469"/>
      <c r="O26" s="445"/>
      <c r="P26" s="445"/>
      <c r="Q26" s="446"/>
      <c r="R26" s="446"/>
      <c r="S26" s="63"/>
    </row>
    <row r="27" spans="1:19" s="11" customFormat="1" ht="18.95" customHeight="1">
      <c r="A27" s="1058">
        <v>20</v>
      </c>
      <c r="B27" s="1469"/>
      <c r="C27" s="1470"/>
      <c r="D27" s="1470"/>
      <c r="E27" s="1471"/>
      <c r="F27" s="1472"/>
      <c r="G27" s="1472"/>
      <c r="H27" s="1472"/>
      <c r="I27" s="1473"/>
      <c r="J27" s="1469"/>
      <c r="K27" s="1469"/>
      <c r="L27" s="1469"/>
      <c r="M27" s="1469"/>
      <c r="N27" s="1469"/>
      <c r="O27" s="445"/>
      <c r="P27" s="445"/>
      <c r="Q27" s="446"/>
      <c r="R27" s="446"/>
      <c r="S27" s="63"/>
    </row>
    <row r="28" spans="1:19" s="11" customFormat="1" ht="18.95" customHeight="1">
      <c r="A28" s="1058">
        <v>21</v>
      </c>
      <c r="B28" s="1469"/>
      <c r="C28" s="1470"/>
      <c r="D28" s="1470"/>
      <c r="E28" s="1471"/>
      <c r="F28" s="1472"/>
      <c r="G28" s="1472"/>
      <c r="H28" s="1472"/>
      <c r="I28" s="1473"/>
      <c r="J28" s="1469"/>
      <c r="K28" s="1469"/>
      <c r="L28" s="1469"/>
      <c r="M28" s="1469"/>
      <c r="N28" s="1469"/>
      <c r="O28" s="445"/>
      <c r="P28" s="445"/>
      <c r="Q28" s="446"/>
      <c r="R28" s="446"/>
      <c r="S28" s="63"/>
    </row>
    <row r="29" spans="1:19" s="11" customFormat="1" ht="18.95" customHeight="1">
      <c r="A29" s="1058">
        <v>22</v>
      </c>
      <c r="B29" s="1469"/>
      <c r="C29" s="1470"/>
      <c r="D29" s="1470"/>
      <c r="E29" s="1471"/>
      <c r="F29" s="1472"/>
      <c r="G29" s="1472"/>
      <c r="H29" s="1472"/>
      <c r="I29" s="1473"/>
      <c r="J29" s="1469"/>
      <c r="K29" s="1469"/>
      <c r="L29" s="1469"/>
      <c r="M29" s="1469"/>
      <c r="N29" s="1469"/>
      <c r="O29" s="445"/>
      <c r="P29" s="445"/>
      <c r="Q29" s="446"/>
      <c r="R29" s="446"/>
      <c r="S29" s="63"/>
    </row>
    <row r="30" spans="1:19" s="11" customFormat="1" ht="18.95" customHeight="1">
      <c r="A30" s="1058">
        <v>23</v>
      </c>
      <c r="B30" s="1469"/>
      <c r="C30" s="1470"/>
      <c r="D30" s="1470"/>
      <c r="E30" s="1471"/>
      <c r="F30" s="1472"/>
      <c r="G30" s="1472"/>
      <c r="H30" s="1472"/>
      <c r="I30" s="1473"/>
      <c r="J30" s="1469"/>
      <c r="K30" s="1469"/>
      <c r="L30" s="1469"/>
      <c r="M30" s="1469"/>
      <c r="N30" s="1469"/>
      <c r="O30" s="445"/>
      <c r="P30" s="445"/>
      <c r="Q30" s="446"/>
      <c r="R30" s="446"/>
      <c r="S30" s="63"/>
    </row>
    <row r="31" spans="1:19" s="11" customFormat="1" ht="18.95" customHeight="1">
      <c r="A31" s="1058">
        <v>24</v>
      </c>
      <c r="B31" s="1469"/>
      <c r="C31" s="1470"/>
      <c r="D31" s="1470"/>
      <c r="E31" s="1471"/>
      <c r="F31" s="1472"/>
      <c r="G31" s="1472"/>
      <c r="H31" s="1472"/>
      <c r="I31" s="1473"/>
      <c r="J31" s="1469"/>
      <c r="K31" s="1469"/>
      <c r="L31" s="1469"/>
      <c r="M31" s="1469"/>
      <c r="N31" s="1469"/>
      <c r="O31" s="445"/>
      <c r="P31" s="445"/>
      <c r="Q31" s="446"/>
      <c r="R31" s="446"/>
      <c r="S31" s="63"/>
    </row>
    <row r="32" spans="1:19" s="11" customFormat="1" ht="18.95" customHeight="1">
      <c r="A32" s="1058">
        <v>25</v>
      </c>
      <c r="B32" s="1469"/>
      <c r="C32" s="1470"/>
      <c r="D32" s="1470"/>
      <c r="E32" s="1471"/>
      <c r="F32" s="1472"/>
      <c r="G32" s="1472"/>
      <c r="H32" s="1472"/>
      <c r="I32" s="1473"/>
      <c r="J32" s="1469"/>
      <c r="K32" s="1469"/>
      <c r="L32" s="1469"/>
      <c r="M32" s="1469"/>
      <c r="N32" s="1469"/>
      <c r="O32" s="445"/>
      <c r="P32" s="445"/>
      <c r="Q32" s="446"/>
      <c r="R32" s="446"/>
      <c r="S32" s="63"/>
    </row>
    <row r="33" spans="1:19" s="11" customFormat="1" ht="18.95" customHeight="1">
      <c r="A33" s="1058">
        <v>26</v>
      </c>
      <c r="B33" s="1469"/>
      <c r="C33" s="1470"/>
      <c r="D33" s="1470"/>
      <c r="E33" s="1471"/>
      <c r="F33" s="1472"/>
      <c r="G33" s="1472"/>
      <c r="H33" s="1472"/>
      <c r="I33" s="1473"/>
      <c r="J33" s="1469"/>
      <c r="K33" s="1469"/>
      <c r="L33" s="1469"/>
      <c r="M33" s="1469"/>
      <c r="N33" s="1469"/>
      <c r="O33" s="445"/>
      <c r="P33" s="445"/>
      <c r="Q33" s="446"/>
      <c r="R33" s="446"/>
      <c r="S33" s="63"/>
    </row>
    <row r="34" spans="1:19" s="11" customFormat="1" ht="18.95" customHeight="1">
      <c r="A34" s="1058">
        <v>27</v>
      </c>
      <c r="B34" s="1469"/>
      <c r="C34" s="1470"/>
      <c r="D34" s="1470"/>
      <c r="E34" s="1471"/>
      <c r="F34" s="1472"/>
      <c r="G34" s="1472"/>
      <c r="H34" s="1472"/>
      <c r="I34" s="1473"/>
      <c r="J34" s="1469"/>
      <c r="K34" s="1469"/>
      <c r="L34" s="1469"/>
      <c r="M34" s="1469"/>
      <c r="N34" s="1469"/>
      <c r="O34" s="445"/>
      <c r="P34" s="445"/>
      <c r="Q34" s="446"/>
      <c r="R34" s="446"/>
      <c r="S34" s="63"/>
    </row>
    <row r="35" spans="1:19" s="11" customFormat="1" ht="18.95" customHeight="1">
      <c r="A35" s="1058">
        <v>28</v>
      </c>
      <c r="B35" s="1469"/>
      <c r="C35" s="1470"/>
      <c r="D35" s="1470"/>
      <c r="E35" s="1471"/>
      <c r="F35" s="1472"/>
      <c r="G35" s="1472"/>
      <c r="H35" s="1472"/>
      <c r="I35" s="1473"/>
      <c r="J35" s="1469"/>
      <c r="K35" s="1469"/>
      <c r="L35" s="1469"/>
      <c r="M35" s="1469"/>
      <c r="N35" s="1469"/>
      <c r="O35" s="445"/>
      <c r="P35" s="445"/>
      <c r="Q35" s="446"/>
      <c r="R35" s="446"/>
      <c r="S35" s="63"/>
    </row>
    <row r="36" spans="1:19" s="11" customFormat="1" ht="18.95" customHeight="1">
      <c r="A36" s="1058">
        <v>29</v>
      </c>
      <c r="B36" s="1469"/>
      <c r="C36" s="1470"/>
      <c r="D36" s="1470"/>
      <c r="E36" s="1471"/>
      <c r="F36" s="1472"/>
      <c r="G36" s="1472"/>
      <c r="H36" s="1472"/>
      <c r="I36" s="1473"/>
      <c r="J36" s="1469"/>
      <c r="K36" s="1469"/>
      <c r="L36" s="1469"/>
      <c r="M36" s="1469"/>
      <c r="N36" s="1469"/>
      <c r="O36" s="445"/>
      <c r="P36" s="445"/>
      <c r="Q36" s="446"/>
      <c r="R36" s="446"/>
      <c r="S36" s="63"/>
    </row>
    <row r="37" spans="1:19" s="11" customFormat="1" ht="18.95" customHeight="1">
      <c r="A37" s="1058">
        <v>30</v>
      </c>
      <c r="B37" s="1469"/>
      <c r="C37" s="1470"/>
      <c r="D37" s="1470"/>
      <c r="E37" s="1471"/>
      <c r="F37" s="1472"/>
      <c r="G37" s="1472"/>
      <c r="H37" s="1472"/>
      <c r="I37" s="1474"/>
      <c r="J37" s="1469"/>
      <c r="K37" s="1469"/>
      <c r="L37" s="1469"/>
      <c r="M37" s="1469"/>
      <c r="N37" s="1469"/>
      <c r="O37" s="445"/>
      <c r="P37" s="445"/>
      <c r="Q37" s="446"/>
      <c r="R37" s="446"/>
      <c r="S37" s="63"/>
    </row>
    <row r="38" spans="1:19" s="150" customFormat="1" ht="18.95" customHeight="1">
      <c r="A38" s="1094">
        <v>31</v>
      </c>
      <c r="B38" s="1469"/>
      <c r="C38" s="1470"/>
      <c r="D38" s="1470"/>
      <c r="E38" s="1471"/>
      <c r="F38" s="1472"/>
      <c r="G38" s="1472"/>
      <c r="H38" s="1472"/>
      <c r="I38" s="1474"/>
      <c r="J38" s="1469"/>
      <c r="K38" s="1469"/>
      <c r="L38" s="1469"/>
      <c r="M38" s="1469"/>
      <c r="N38" s="1469"/>
      <c r="O38" s="445"/>
      <c r="P38" s="445"/>
      <c r="Q38" s="446"/>
      <c r="R38" s="446"/>
      <c r="S38" s="63"/>
    </row>
    <row r="39" spans="1:19" s="11" customFormat="1" ht="18.95" customHeight="1">
      <c r="A39" s="1058">
        <v>32</v>
      </c>
      <c r="B39" s="1469"/>
      <c r="C39" s="1470"/>
      <c r="D39" s="1470"/>
      <c r="E39" s="1471"/>
      <c r="F39" s="1472"/>
      <c r="G39" s="1472"/>
      <c r="H39" s="1472"/>
      <c r="I39" s="1473"/>
      <c r="J39" s="1469"/>
      <c r="K39" s="1469"/>
      <c r="L39" s="1469"/>
      <c r="M39" s="1469"/>
      <c r="N39" s="1469"/>
      <c r="O39" s="445"/>
      <c r="P39" s="445"/>
      <c r="Q39" s="446"/>
      <c r="R39" s="446"/>
      <c r="S39" s="63"/>
    </row>
    <row r="40" spans="1:19" s="11" customFormat="1" ht="18.95" customHeight="1">
      <c r="A40" s="1058">
        <v>33</v>
      </c>
      <c r="B40" s="1469"/>
      <c r="C40" s="1470"/>
      <c r="D40" s="1470"/>
      <c r="E40" s="1471"/>
      <c r="F40" s="1472"/>
      <c r="G40" s="1472"/>
      <c r="H40" s="1472"/>
      <c r="I40" s="1473"/>
      <c r="J40" s="1469"/>
      <c r="K40" s="1469"/>
      <c r="L40" s="1469"/>
      <c r="M40" s="1469"/>
      <c r="N40" s="1469"/>
      <c r="O40" s="445"/>
      <c r="P40" s="445"/>
      <c r="Q40" s="446"/>
      <c r="R40" s="446"/>
      <c r="S40" s="63"/>
    </row>
    <row r="41" spans="1:19" s="11" customFormat="1" ht="18.95" customHeight="1">
      <c r="A41" s="1058">
        <v>34</v>
      </c>
      <c r="B41" s="1469"/>
      <c r="C41" s="1470"/>
      <c r="D41" s="1470"/>
      <c r="E41" s="1471"/>
      <c r="F41" s="1472"/>
      <c r="G41" s="1472"/>
      <c r="H41" s="1472"/>
      <c r="I41" s="1473"/>
      <c r="J41" s="1469"/>
      <c r="K41" s="1469"/>
      <c r="L41" s="1469"/>
      <c r="M41" s="1469"/>
      <c r="N41" s="1469"/>
      <c r="O41" s="445"/>
      <c r="P41" s="445"/>
      <c r="Q41" s="446"/>
      <c r="R41" s="446"/>
      <c r="S41" s="63"/>
    </row>
    <row r="42" spans="1:19" s="11" customFormat="1" ht="18.95" customHeight="1">
      <c r="A42" s="1058">
        <v>35</v>
      </c>
      <c r="B42" s="1469"/>
      <c r="C42" s="1470"/>
      <c r="D42" s="1470"/>
      <c r="E42" s="1471"/>
      <c r="F42" s="1472"/>
      <c r="G42" s="1472"/>
      <c r="H42" s="1472"/>
      <c r="I42" s="1473"/>
      <c r="J42" s="1469"/>
      <c r="K42" s="1469"/>
      <c r="L42" s="1469"/>
      <c r="M42" s="1469"/>
      <c r="N42" s="1469"/>
      <c r="O42" s="445"/>
      <c r="P42" s="445"/>
      <c r="Q42" s="446"/>
      <c r="R42" s="446"/>
      <c r="S42" s="63"/>
    </row>
    <row r="43" spans="1:19" s="11" customFormat="1" ht="18.95" customHeight="1">
      <c r="A43" s="1058">
        <v>36</v>
      </c>
      <c r="B43" s="1469"/>
      <c r="C43" s="1470"/>
      <c r="D43" s="1470"/>
      <c r="E43" s="1471"/>
      <c r="F43" s="1472"/>
      <c r="G43" s="1472"/>
      <c r="H43" s="1472"/>
      <c r="I43" s="1473"/>
      <c r="J43" s="1469"/>
      <c r="K43" s="1469"/>
      <c r="L43" s="1469"/>
      <c r="M43" s="1469"/>
      <c r="N43" s="1469"/>
      <c r="O43" s="445"/>
      <c r="P43" s="445"/>
      <c r="Q43" s="446"/>
      <c r="R43" s="446"/>
      <c r="S43" s="63"/>
    </row>
    <row r="44" spans="1:19" s="11" customFormat="1" ht="18.95" customHeight="1">
      <c r="A44" s="1058">
        <v>37</v>
      </c>
      <c r="B44" s="1469"/>
      <c r="C44" s="1475"/>
      <c r="D44" s="1475"/>
      <c r="E44" s="1476"/>
      <c r="F44" s="1477"/>
      <c r="G44" s="1477"/>
      <c r="H44" s="1477"/>
      <c r="I44" s="1474"/>
      <c r="J44" s="1469"/>
      <c r="K44" s="1469"/>
      <c r="L44" s="1469"/>
      <c r="M44" s="1469"/>
      <c r="N44" s="1469"/>
      <c r="O44" s="445"/>
      <c r="P44" s="445"/>
      <c r="Q44" s="446"/>
      <c r="R44" s="446"/>
      <c r="S44" s="63"/>
    </row>
    <row r="45" spans="1:19" s="11" customFormat="1" ht="18.95" customHeight="1">
      <c r="A45" s="1058">
        <v>38</v>
      </c>
      <c r="B45" s="1469"/>
      <c r="C45" s="1470"/>
      <c r="D45" s="1470"/>
      <c r="E45" s="1471"/>
      <c r="F45" s="1472"/>
      <c r="G45" s="1472"/>
      <c r="H45" s="1472"/>
      <c r="I45" s="1473"/>
      <c r="J45" s="1469"/>
      <c r="K45" s="1469"/>
      <c r="L45" s="1469"/>
      <c r="M45" s="1469"/>
      <c r="N45" s="1469"/>
      <c r="O45" s="445"/>
      <c r="P45" s="445"/>
      <c r="Q45" s="446"/>
      <c r="R45" s="446"/>
      <c r="S45" s="63"/>
    </row>
    <row r="46" spans="1:19" s="11" customFormat="1" ht="18.95" customHeight="1">
      <c r="A46" s="1058">
        <v>39</v>
      </c>
      <c r="B46" s="1469"/>
      <c r="C46" s="1475"/>
      <c r="D46" s="1475"/>
      <c r="E46" s="1476"/>
      <c r="F46" s="1477"/>
      <c r="G46" s="1477"/>
      <c r="H46" s="1477"/>
      <c r="I46" s="1474"/>
      <c r="J46" s="1469"/>
      <c r="K46" s="1469"/>
      <c r="L46" s="1469"/>
      <c r="M46" s="1469"/>
      <c r="N46" s="1469"/>
      <c r="O46" s="445"/>
      <c r="P46" s="445"/>
      <c r="Q46" s="446"/>
      <c r="R46" s="446"/>
      <c r="S46" s="63"/>
    </row>
    <row r="47" spans="1:19" s="11" customFormat="1" ht="18.95" customHeight="1">
      <c r="A47" s="1058">
        <v>40</v>
      </c>
      <c r="B47" s="1469"/>
      <c r="C47" s="1470"/>
      <c r="D47" s="1470"/>
      <c r="E47" s="1471"/>
      <c r="F47" s="1472"/>
      <c r="G47" s="1472"/>
      <c r="H47" s="1472"/>
      <c r="I47" s="1473"/>
      <c r="J47" s="1469"/>
      <c r="K47" s="1469"/>
      <c r="L47" s="1469"/>
      <c r="M47" s="1469"/>
      <c r="N47" s="1469"/>
      <c r="O47" s="445"/>
      <c r="P47" s="445"/>
      <c r="Q47" s="446"/>
      <c r="R47" s="446"/>
      <c r="S47" s="63"/>
    </row>
    <row r="48" spans="1:19" s="11" customFormat="1" ht="18.95" customHeight="1">
      <c r="A48" s="1058">
        <v>41</v>
      </c>
      <c r="B48" s="1469"/>
      <c r="C48" s="1470"/>
      <c r="D48" s="1470"/>
      <c r="E48" s="1471"/>
      <c r="F48" s="1472"/>
      <c r="G48" s="1472"/>
      <c r="H48" s="1472"/>
      <c r="I48" s="1473"/>
      <c r="J48" s="1469"/>
      <c r="K48" s="1469"/>
      <c r="L48" s="1469"/>
      <c r="M48" s="1469"/>
      <c r="N48" s="1469"/>
      <c r="O48" s="445"/>
      <c r="P48" s="445"/>
      <c r="Q48" s="446"/>
      <c r="R48" s="446"/>
      <c r="S48" s="63"/>
    </row>
    <row r="49" spans="1:19" s="11" customFormat="1" ht="18.95" customHeight="1">
      <c r="A49" s="1058">
        <v>42</v>
      </c>
      <c r="B49" s="1469"/>
      <c r="C49" s="1470"/>
      <c r="D49" s="1470"/>
      <c r="E49" s="1471"/>
      <c r="F49" s="1472"/>
      <c r="G49" s="1472"/>
      <c r="H49" s="1472"/>
      <c r="I49" s="1473"/>
      <c r="J49" s="1469"/>
      <c r="K49" s="1469"/>
      <c r="L49" s="1469"/>
      <c r="M49" s="1469"/>
      <c r="N49" s="1469"/>
      <c r="O49" s="445"/>
      <c r="P49" s="445"/>
      <c r="Q49" s="446"/>
      <c r="R49" s="446"/>
      <c r="S49" s="63"/>
    </row>
    <row r="50" spans="1:19" s="11" customFormat="1" ht="18.95" customHeight="1">
      <c r="A50" s="1058">
        <v>43</v>
      </c>
      <c r="B50" s="1469"/>
      <c r="C50" s="1470"/>
      <c r="D50" s="1470"/>
      <c r="E50" s="1471"/>
      <c r="F50" s="1472"/>
      <c r="G50" s="1472"/>
      <c r="H50" s="1472"/>
      <c r="I50" s="1473"/>
      <c r="J50" s="1469"/>
      <c r="K50" s="1469"/>
      <c r="L50" s="1469"/>
      <c r="M50" s="1469"/>
      <c r="N50" s="1469"/>
      <c r="O50" s="445"/>
      <c r="P50" s="445"/>
      <c r="Q50" s="446"/>
      <c r="R50" s="446"/>
      <c r="S50" s="63"/>
    </row>
    <row r="51" spans="1:19" s="11" customFormat="1" ht="18.95" customHeight="1">
      <c r="A51" s="1058">
        <v>44</v>
      </c>
      <c r="B51" s="1469"/>
      <c r="C51" s="1470"/>
      <c r="D51" s="1470"/>
      <c r="E51" s="1471"/>
      <c r="F51" s="1472"/>
      <c r="G51" s="1472"/>
      <c r="H51" s="1472"/>
      <c r="I51" s="1474"/>
      <c r="J51" s="1469"/>
      <c r="K51" s="1469"/>
      <c r="L51" s="1469"/>
      <c r="M51" s="1469"/>
      <c r="N51" s="1469"/>
      <c r="O51" s="445"/>
      <c r="P51" s="445"/>
      <c r="Q51" s="446"/>
      <c r="R51" s="446"/>
      <c r="S51" s="63"/>
    </row>
    <row r="52" spans="1:19" s="11" customFormat="1" ht="18.95" customHeight="1">
      <c r="A52" s="1058">
        <v>45</v>
      </c>
      <c r="B52" s="1469"/>
      <c r="C52" s="1470"/>
      <c r="D52" s="1470"/>
      <c r="E52" s="1471"/>
      <c r="F52" s="1472"/>
      <c r="G52" s="1472"/>
      <c r="H52" s="1472"/>
      <c r="I52" s="1473"/>
      <c r="J52" s="1469"/>
      <c r="K52" s="1469"/>
      <c r="L52" s="1469"/>
      <c r="M52" s="1469"/>
      <c r="N52" s="1469"/>
      <c r="O52" s="445"/>
      <c r="P52" s="445"/>
      <c r="Q52" s="446"/>
      <c r="R52" s="446"/>
      <c r="S52" s="63"/>
    </row>
    <row r="53" spans="1:19" s="11" customFormat="1" ht="18.95" customHeight="1">
      <c r="A53" s="1058">
        <v>46</v>
      </c>
      <c r="B53" s="1469"/>
      <c r="C53" s="1470"/>
      <c r="D53" s="1470"/>
      <c r="E53" s="1471"/>
      <c r="F53" s="1472"/>
      <c r="G53" s="1472"/>
      <c r="H53" s="1472"/>
      <c r="I53" s="1473"/>
      <c r="J53" s="1469"/>
      <c r="K53" s="1469"/>
      <c r="L53" s="1469"/>
      <c r="M53" s="1469"/>
      <c r="N53" s="1469"/>
      <c r="O53" s="445"/>
      <c r="P53" s="445"/>
      <c r="Q53" s="446"/>
      <c r="R53" s="446"/>
      <c r="S53" s="63"/>
    </row>
    <row r="54" spans="1:19" s="11" customFormat="1" ht="18.95" customHeight="1">
      <c r="A54" s="1058">
        <v>47</v>
      </c>
      <c r="B54" s="1469"/>
      <c r="C54" s="1470"/>
      <c r="D54" s="1470"/>
      <c r="E54" s="1471"/>
      <c r="F54" s="1472"/>
      <c r="G54" s="1472"/>
      <c r="H54" s="1472"/>
      <c r="I54" s="1473"/>
      <c r="J54" s="1469"/>
      <c r="K54" s="1469"/>
      <c r="L54" s="1469"/>
      <c r="M54" s="1469"/>
      <c r="N54" s="1469"/>
      <c r="O54" s="445"/>
      <c r="P54" s="445"/>
      <c r="Q54" s="446"/>
      <c r="R54" s="446"/>
      <c r="S54" s="63"/>
    </row>
    <row r="55" spans="1:19" s="11" customFormat="1" ht="18.95" customHeight="1">
      <c r="A55" s="1058">
        <v>48</v>
      </c>
      <c r="B55" s="1469"/>
      <c r="C55" s="1470"/>
      <c r="D55" s="1470"/>
      <c r="E55" s="1471"/>
      <c r="F55" s="1472"/>
      <c r="G55" s="1472"/>
      <c r="H55" s="1472"/>
      <c r="I55" s="1473"/>
      <c r="J55" s="1469"/>
      <c r="K55" s="1469"/>
      <c r="L55" s="1469"/>
      <c r="M55" s="1469"/>
      <c r="N55" s="1469"/>
      <c r="O55" s="445"/>
      <c r="P55" s="445"/>
      <c r="Q55" s="446"/>
      <c r="R55" s="446"/>
      <c r="S55" s="63"/>
    </row>
    <row r="56" spans="1:19" s="11" customFormat="1" ht="18.95" customHeight="1">
      <c r="A56" s="1058">
        <v>49</v>
      </c>
      <c r="B56" s="435"/>
      <c r="C56" s="431"/>
      <c r="D56" s="431"/>
      <c r="E56" s="433"/>
      <c r="F56" s="434"/>
      <c r="G56" s="434"/>
      <c r="H56" s="434"/>
      <c r="I56" s="821"/>
      <c r="J56" s="435"/>
      <c r="K56" s="435"/>
      <c r="L56" s="435"/>
      <c r="M56" s="435"/>
      <c r="N56" s="435"/>
      <c r="O56" s="435"/>
      <c r="P56" s="435"/>
      <c r="Q56" s="446"/>
      <c r="R56" s="446"/>
      <c r="S56" s="63"/>
    </row>
    <row r="57" spans="1:19" s="11" customFormat="1" ht="18.95" customHeight="1">
      <c r="A57" s="1058">
        <v>50</v>
      </c>
      <c r="B57" s="435"/>
      <c r="C57" s="431"/>
      <c r="D57" s="431"/>
      <c r="E57" s="433"/>
      <c r="F57" s="434"/>
      <c r="G57" s="434"/>
      <c r="H57" s="434"/>
      <c r="I57" s="821"/>
      <c r="J57" s="435"/>
      <c r="K57" s="435"/>
      <c r="L57" s="435"/>
      <c r="M57" s="435"/>
      <c r="N57" s="435"/>
      <c r="O57" s="435"/>
      <c r="P57" s="435"/>
      <c r="Q57" s="446"/>
      <c r="R57" s="446"/>
      <c r="S57" s="63"/>
    </row>
    <row r="58" spans="1:19" s="11" customFormat="1" ht="18.95" customHeight="1">
      <c r="A58" s="1058">
        <v>51</v>
      </c>
      <c r="B58" s="435"/>
      <c r="C58" s="431"/>
      <c r="D58" s="431"/>
      <c r="E58" s="433"/>
      <c r="F58" s="434"/>
      <c r="G58" s="434"/>
      <c r="H58" s="434"/>
      <c r="I58" s="821"/>
      <c r="J58" s="435"/>
      <c r="K58" s="435"/>
      <c r="L58" s="435"/>
      <c r="M58" s="435"/>
      <c r="N58" s="435"/>
      <c r="O58" s="435"/>
      <c r="P58" s="435"/>
      <c r="Q58" s="446"/>
      <c r="R58" s="446"/>
      <c r="S58" s="63"/>
    </row>
    <row r="59" spans="1:19" s="11" customFormat="1" ht="18.95" customHeight="1">
      <c r="A59" s="1058">
        <v>52</v>
      </c>
      <c r="B59" s="435"/>
      <c r="C59" s="431"/>
      <c r="D59" s="431"/>
      <c r="E59" s="433"/>
      <c r="F59" s="434"/>
      <c r="G59" s="434"/>
      <c r="H59" s="434"/>
      <c r="I59" s="821"/>
      <c r="J59" s="435"/>
      <c r="K59" s="435"/>
      <c r="L59" s="435"/>
      <c r="M59" s="435"/>
      <c r="N59" s="435"/>
      <c r="O59" s="435"/>
      <c r="P59" s="435"/>
      <c r="Q59" s="446"/>
      <c r="R59" s="446"/>
      <c r="S59" s="63"/>
    </row>
    <row r="60" spans="1:19" s="11" customFormat="1" ht="18.95" customHeight="1">
      <c r="A60" s="1058">
        <v>53</v>
      </c>
      <c r="B60" s="435"/>
      <c r="C60" s="431"/>
      <c r="D60" s="431"/>
      <c r="E60" s="433"/>
      <c r="F60" s="434"/>
      <c r="G60" s="434"/>
      <c r="H60" s="434"/>
      <c r="I60" s="821"/>
      <c r="J60" s="435"/>
      <c r="K60" s="435"/>
      <c r="L60" s="435"/>
      <c r="M60" s="435"/>
      <c r="N60" s="435"/>
      <c r="O60" s="435"/>
      <c r="P60" s="435"/>
      <c r="Q60" s="446"/>
      <c r="R60" s="446"/>
      <c r="S60" s="63"/>
    </row>
    <row r="61" spans="1:19" s="11" customFormat="1" ht="18.95" customHeight="1">
      <c r="A61" s="1058">
        <v>54</v>
      </c>
      <c r="B61" s="435"/>
      <c r="C61" s="431"/>
      <c r="D61" s="431"/>
      <c r="E61" s="433"/>
      <c r="F61" s="434"/>
      <c r="G61" s="434"/>
      <c r="H61" s="434"/>
      <c r="I61" s="821"/>
      <c r="J61" s="435"/>
      <c r="K61" s="435"/>
      <c r="L61" s="435"/>
      <c r="M61" s="435"/>
      <c r="N61" s="435"/>
      <c r="O61" s="435"/>
      <c r="P61" s="435"/>
      <c r="Q61" s="446"/>
      <c r="R61" s="446"/>
      <c r="S61" s="63"/>
    </row>
    <row r="62" spans="1:19" s="11" customFormat="1" ht="18.95" customHeight="1">
      <c r="A62" s="1058">
        <v>55</v>
      </c>
      <c r="B62" s="435"/>
      <c r="C62" s="431"/>
      <c r="D62" s="431"/>
      <c r="E62" s="433"/>
      <c r="F62" s="434"/>
      <c r="G62" s="434"/>
      <c r="H62" s="434"/>
      <c r="I62" s="821"/>
      <c r="J62" s="435"/>
      <c r="K62" s="435"/>
      <c r="L62" s="435"/>
      <c r="M62" s="435"/>
      <c r="N62" s="435"/>
      <c r="O62" s="435"/>
      <c r="P62" s="435"/>
      <c r="Q62" s="446"/>
      <c r="R62" s="446"/>
      <c r="S62" s="63"/>
    </row>
    <row r="63" spans="1:19" s="11" customFormat="1" ht="18.95" customHeight="1">
      <c r="A63" s="1058">
        <v>56</v>
      </c>
      <c r="B63" s="435"/>
      <c r="C63" s="431"/>
      <c r="D63" s="431"/>
      <c r="E63" s="433"/>
      <c r="F63" s="434"/>
      <c r="G63" s="434"/>
      <c r="H63" s="434"/>
      <c r="I63" s="821"/>
      <c r="J63" s="435"/>
      <c r="K63" s="435"/>
      <c r="L63" s="435"/>
      <c r="M63" s="435"/>
      <c r="N63" s="435"/>
      <c r="O63" s="435"/>
      <c r="P63" s="435"/>
      <c r="Q63" s="446"/>
      <c r="R63" s="446"/>
      <c r="S63" s="63"/>
    </row>
    <row r="64" spans="1:19" s="11" customFormat="1" ht="18.95" customHeight="1">
      <c r="A64" s="1058">
        <v>57</v>
      </c>
      <c r="B64" s="435"/>
      <c r="C64" s="431"/>
      <c r="D64" s="431"/>
      <c r="E64" s="433"/>
      <c r="F64" s="434"/>
      <c r="G64" s="434"/>
      <c r="H64" s="434"/>
      <c r="I64" s="821"/>
      <c r="J64" s="435"/>
      <c r="K64" s="435"/>
      <c r="L64" s="435"/>
      <c r="M64" s="435"/>
      <c r="N64" s="435"/>
      <c r="O64" s="435"/>
      <c r="P64" s="435"/>
      <c r="Q64" s="446"/>
      <c r="R64" s="446"/>
      <c r="S64" s="63"/>
    </row>
    <row r="65" spans="1:19" s="11" customFormat="1" ht="18.95" customHeight="1">
      <c r="A65" s="1058">
        <v>58</v>
      </c>
      <c r="B65" s="435"/>
      <c r="C65" s="431"/>
      <c r="D65" s="431"/>
      <c r="E65" s="433"/>
      <c r="F65" s="434"/>
      <c r="G65" s="434"/>
      <c r="H65" s="434"/>
      <c r="I65" s="821"/>
      <c r="J65" s="435"/>
      <c r="K65" s="435"/>
      <c r="L65" s="435"/>
      <c r="M65" s="435"/>
      <c r="N65" s="435"/>
      <c r="O65" s="435"/>
      <c r="P65" s="435"/>
      <c r="Q65" s="446"/>
      <c r="R65" s="446"/>
      <c r="S65" s="63"/>
    </row>
    <row r="66" spans="1:19" s="11" customFormat="1" ht="18.95" customHeight="1">
      <c r="A66" s="1058">
        <v>59</v>
      </c>
      <c r="B66" s="435"/>
      <c r="C66" s="431"/>
      <c r="D66" s="431"/>
      <c r="E66" s="433"/>
      <c r="F66" s="434"/>
      <c r="G66" s="434"/>
      <c r="H66" s="434"/>
      <c r="I66" s="821"/>
      <c r="J66" s="435"/>
      <c r="K66" s="435"/>
      <c r="L66" s="435"/>
      <c r="M66" s="435"/>
      <c r="N66" s="435"/>
      <c r="O66" s="435"/>
      <c r="P66" s="435"/>
      <c r="Q66" s="446"/>
      <c r="R66" s="446"/>
      <c r="S66" s="63"/>
    </row>
    <row r="67" spans="1:19" s="11" customFormat="1" ht="18.95" customHeight="1">
      <c r="A67" s="1058">
        <v>60</v>
      </c>
      <c r="B67" s="435"/>
      <c r="C67" s="431"/>
      <c r="D67" s="431"/>
      <c r="E67" s="433"/>
      <c r="F67" s="434"/>
      <c r="G67" s="434"/>
      <c r="H67" s="434"/>
      <c r="I67" s="821"/>
      <c r="J67" s="435"/>
      <c r="K67" s="435"/>
      <c r="L67" s="435"/>
      <c r="M67" s="435"/>
      <c r="N67" s="435"/>
      <c r="O67" s="435"/>
      <c r="P67" s="435"/>
      <c r="Q67" s="446"/>
      <c r="R67" s="446"/>
      <c r="S67" s="63"/>
    </row>
    <row r="68" spans="1:19" s="11" customFormat="1" ht="18.95" customHeight="1">
      <c r="A68" s="1058">
        <v>61</v>
      </c>
      <c r="B68" s="435"/>
      <c r="C68" s="431"/>
      <c r="D68" s="431"/>
      <c r="E68" s="433"/>
      <c r="F68" s="434"/>
      <c r="G68" s="434"/>
      <c r="H68" s="434"/>
      <c r="I68" s="821"/>
      <c r="J68" s="435"/>
      <c r="K68" s="435"/>
      <c r="L68" s="435"/>
      <c r="M68" s="435"/>
      <c r="N68" s="435"/>
      <c r="O68" s="435"/>
      <c r="P68" s="435"/>
      <c r="Q68" s="446"/>
      <c r="R68" s="446"/>
      <c r="S68" s="63"/>
    </row>
    <row r="69" spans="1:19" s="11" customFormat="1" ht="18.95" customHeight="1">
      <c r="A69" s="1058">
        <v>62</v>
      </c>
      <c r="B69" s="435"/>
      <c r="C69" s="431"/>
      <c r="D69" s="431"/>
      <c r="E69" s="433"/>
      <c r="F69" s="434"/>
      <c r="G69" s="434"/>
      <c r="H69" s="434"/>
      <c r="I69" s="821"/>
      <c r="J69" s="435"/>
      <c r="K69" s="435"/>
      <c r="L69" s="435"/>
      <c r="M69" s="435"/>
      <c r="N69" s="435"/>
      <c r="O69" s="435"/>
      <c r="P69" s="435"/>
      <c r="Q69" s="446"/>
      <c r="R69" s="446"/>
      <c r="S69" s="63"/>
    </row>
    <row r="70" spans="1:19" s="11" customFormat="1" ht="18.95" customHeight="1">
      <c r="A70" s="1058">
        <v>63</v>
      </c>
      <c r="B70" s="435"/>
      <c r="C70" s="431"/>
      <c r="D70" s="431"/>
      <c r="E70" s="433"/>
      <c r="F70" s="434"/>
      <c r="G70" s="434"/>
      <c r="H70" s="434"/>
      <c r="I70" s="821"/>
      <c r="J70" s="435"/>
      <c r="K70" s="435"/>
      <c r="L70" s="435"/>
      <c r="M70" s="435"/>
      <c r="N70" s="435"/>
      <c r="O70" s="435"/>
      <c r="P70" s="435"/>
      <c r="Q70" s="446"/>
      <c r="R70" s="446"/>
      <c r="S70" s="63"/>
    </row>
    <row r="71" spans="1:19" s="11" customFormat="1" ht="18.95" customHeight="1">
      <c r="A71" s="1058">
        <v>64</v>
      </c>
      <c r="B71" s="435"/>
      <c r="C71" s="431"/>
      <c r="D71" s="431"/>
      <c r="E71" s="433"/>
      <c r="F71" s="434"/>
      <c r="G71" s="434"/>
      <c r="H71" s="434"/>
      <c r="I71" s="821"/>
      <c r="J71" s="435"/>
      <c r="K71" s="435"/>
      <c r="L71" s="435"/>
      <c r="M71" s="435"/>
      <c r="N71" s="435"/>
      <c r="O71" s="435"/>
      <c r="P71" s="435"/>
      <c r="Q71" s="446"/>
      <c r="R71" s="446"/>
      <c r="S71" s="63"/>
    </row>
    <row r="72" spans="1:19" s="11" customFormat="1" ht="18.95" customHeight="1">
      <c r="A72" s="1058">
        <v>65</v>
      </c>
      <c r="B72" s="443"/>
      <c r="C72" s="440"/>
      <c r="D72" s="440"/>
      <c r="E72" s="441"/>
      <c r="F72" s="444"/>
      <c r="G72" s="445"/>
      <c r="H72" s="1412"/>
      <c r="I72" s="445"/>
      <c r="J72" s="446"/>
      <c r="K72" s="1411"/>
      <c r="L72" s="444"/>
      <c r="M72" s="446"/>
      <c r="N72" s="446"/>
      <c r="O72" s="446"/>
      <c r="P72" s="1411"/>
      <c r="Q72" s="446"/>
      <c r="R72" s="446"/>
      <c r="S72" s="63"/>
    </row>
    <row r="73" spans="1:19" s="11" customFormat="1" ht="18.95" customHeight="1">
      <c r="A73" s="1058">
        <v>66</v>
      </c>
      <c r="B73" s="443"/>
      <c r="C73" s="440"/>
      <c r="D73" s="440"/>
      <c r="E73" s="441"/>
      <c r="F73" s="444"/>
      <c r="G73" s="445"/>
      <c r="H73" s="1412"/>
      <c r="I73" s="445"/>
      <c r="J73" s="446"/>
      <c r="K73" s="1411"/>
      <c r="L73" s="444"/>
      <c r="M73" s="446"/>
      <c r="N73" s="446"/>
      <c r="O73" s="446"/>
      <c r="P73" s="1411"/>
      <c r="Q73" s="446"/>
      <c r="R73" s="446"/>
      <c r="S73" s="63"/>
    </row>
    <row r="74" spans="1:19" s="11" customFormat="1" ht="18.95" customHeight="1">
      <c r="A74" s="1058">
        <v>67</v>
      </c>
      <c r="B74" s="443"/>
      <c r="C74" s="440"/>
      <c r="D74" s="440"/>
      <c r="E74" s="441"/>
      <c r="F74" s="444"/>
      <c r="G74" s="445"/>
      <c r="H74" s="1412"/>
      <c r="I74" s="445"/>
      <c r="J74" s="446"/>
      <c r="K74" s="1411"/>
      <c r="L74" s="444"/>
      <c r="M74" s="446"/>
      <c r="N74" s="446"/>
      <c r="O74" s="446"/>
      <c r="P74" s="1411"/>
      <c r="Q74" s="446"/>
      <c r="R74" s="446"/>
      <c r="S74" s="63"/>
    </row>
    <row r="75" spans="1:19" s="11" customFormat="1" ht="18.95" customHeight="1">
      <c r="A75" s="1058">
        <v>68</v>
      </c>
      <c r="B75" s="443"/>
      <c r="C75" s="440"/>
      <c r="D75" s="440"/>
      <c r="E75" s="441"/>
      <c r="F75" s="444"/>
      <c r="G75" s="445"/>
      <c r="H75" s="1412"/>
      <c r="I75" s="445"/>
      <c r="J75" s="446"/>
      <c r="K75" s="1411"/>
      <c r="L75" s="444"/>
      <c r="M75" s="446"/>
      <c r="N75" s="446"/>
      <c r="O75" s="446"/>
      <c r="P75" s="1411"/>
      <c r="Q75" s="446"/>
      <c r="R75" s="446"/>
      <c r="S75" s="63"/>
    </row>
    <row r="76" spans="1:19" s="11" customFormat="1" ht="18.95" customHeight="1">
      <c r="A76" s="1058">
        <v>69</v>
      </c>
      <c r="B76" s="443"/>
      <c r="C76" s="440"/>
      <c r="D76" s="440"/>
      <c r="E76" s="441"/>
      <c r="F76" s="444"/>
      <c r="G76" s="445"/>
      <c r="H76" s="1412"/>
      <c r="I76" s="445"/>
      <c r="J76" s="446"/>
      <c r="K76" s="1411"/>
      <c r="L76" s="444"/>
      <c r="M76" s="446"/>
      <c r="N76" s="446"/>
      <c r="O76" s="446"/>
      <c r="P76" s="1411"/>
      <c r="Q76" s="446"/>
      <c r="R76" s="446"/>
      <c r="S76" s="63"/>
    </row>
    <row r="77" spans="1:19" s="11" customFormat="1" ht="18.95" customHeight="1">
      <c r="A77" s="1058">
        <v>70</v>
      </c>
      <c r="B77" s="443"/>
      <c r="C77" s="440"/>
      <c r="D77" s="440"/>
      <c r="E77" s="441"/>
      <c r="F77" s="444"/>
      <c r="G77" s="445"/>
      <c r="H77" s="1412"/>
      <c r="I77" s="445"/>
      <c r="J77" s="446"/>
      <c r="K77" s="1411"/>
      <c r="L77" s="444"/>
      <c r="M77" s="446"/>
      <c r="N77" s="446"/>
      <c r="O77" s="446"/>
      <c r="P77" s="1411"/>
      <c r="Q77" s="446"/>
      <c r="R77" s="446"/>
      <c r="S77" s="63"/>
    </row>
    <row r="78" spans="1:19" s="11" customFormat="1" ht="18.95" customHeight="1">
      <c r="A78" s="1058">
        <v>71</v>
      </c>
      <c r="B78" s="443"/>
      <c r="C78" s="440"/>
      <c r="D78" s="440"/>
      <c r="E78" s="441"/>
      <c r="F78" s="444"/>
      <c r="G78" s="445"/>
      <c r="H78" s="1412"/>
      <c r="I78" s="445"/>
      <c r="J78" s="446"/>
      <c r="K78" s="1411"/>
      <c r="L78" s="444"/>
      <c r="M78" s="446"/>
      <c r="N78" s="446"/>
      <c r="O78" s="446"/>
      <c r="P78" s="1411"/>
      <c r="Q78" s="446"/>
      <c r="R78" s="446"/>
      <c r="S78" s="63"/>
    </row>
    <row r="79" spans="1:19" s="11" customFormat="1" ht="18.95" customHeight="1">
      <c r="A79" s="1058">
        <v>72</v>
      </c>
      <c r="B79" s="443"/>
      <c r="C79" s="440"/>
      <c r="D79" s="440"/>
      <c r="E79" s="441"/>
      <c r="F79" s="444"/>
      <c r="G79" s="445"/>
      <c r="H79" s="1412"/>
      <c r="I79" s="445"/>
      <c r="J79" s="446"/>
      <c r="K79" s="1411"/>
      <c r="L79" s="444"/>
      <c r="M79" s="446"/>
      <c r="N79" s="446"/>
      <c r="O79" s="446"/>
      <c r="P79" s="1411"/>
      <c r="Q79" s="446"/>
      <c r="R79" s="446"/>
      <c r="S79" s="63"/>
    </row>
    <row r="80" spans="1:19" s="11" customFormat="1" ht="18.95" customHeight="1">
      <c r="A80" s="1058">
        <v>73</v>
      </c>
      <c r="B80" s="443"/>
      <c r="C80" s="440"/>
      <c r="D80" s="440"/>
      <c r="E80" s="441"/>
      <c r="F80" s="444"/>
      <c r="G80" s="445"/>
      <c r="H80" s="1412"/>
      <c r="I80" s="445"/>
      <c r="J80" s="446"/>
      <c r="K80" s="1411"/>
      <c r="L80" s="444"/>
      <c r="M80" s="446"/>
      <c r="N80" s="446"/>
      <c r="O80" s="446"/>
      <c r="P80" s="1411"/>
      <c r="Q80" s="446"/>
      <c r="R80" s="446"/>
      <c r="S80" s="63"/>
    </row>
    <row r="81" spans="1:19" s="11" customFormat="1" ht="18.95" customHeight="1">
      <c r="A81" s="1058">
        <v>74</v>
      </c>
      <c r="B81" s="443"/>
      <c r="C81" s="440"/>
      <c r="D81" s="440"/>
      <c r="E81" s="441"/>
      <c r="F81" s="444"/>
      <c r="G81" s="445"/>
      <c r="H81" s="1412"/>
      <c r="I81" s="445"/>
      <c r="J81" s="446"/>
      <c r="K81" s="1411"/>
      <c r="L81" s="444"/>
      <c r="M81" s="446"/>
      <c r="N81" s="446"/>
      <c r="O81" s="446"/>
      <c r="P81" s="1411"/>
      <c r="Q81" s="446"/>
      <c r="R81" s="446"/>
      <c r="S81" s="63"/>
    </row>
    <row r="82" spans="1:19" s="11" customFormat="1" ht="18.95" customHeight="1">
      <c r="A82" s="1058">
        <v>75</v>
      </c>
      <c r="B82" s="443"/>
      <c r="C82" s="440"/>
      <c r="D82" s="440"/>
      <c r="E82" s="441"/>
      <c r="F82" s="444"/>
      <c r="G82" s="445"/>
      <c r="H82" s="1412"/>
      <c r="I82" s="445"/>
      <c r="J82" s="446"/>
      <c r="K82" s="1411"/>
      <c r="L82" s="444"/>
      <c r="M82" s="446"/>
      <c r="N82" s="446"/>
      <c r="O82" s="446"/>
      <c r="P82" s="1411"/>
      <c r="Q82" s="446"/>
      <c r="R82" s="446"/>
      <c r="S82" s="63"/>
    </row>
    <row r="83" spans="1:19" s="11" customFormat="1" ht="18.95" customHeight="1">
      <c r="A83" s="1058">
        <v>76</v>
      </c>
      <c r="B83" s="443"/>
      <c r="C83" s="440"/>
      <c r="D83" s="440"/>
      <c r="E83" s="441"/>
      <c r="F83" s="444"/>
      <c r="G83" s="445"/>
      <c r="H83" s="1412"/>
      <c r="I83" s="445"/>
      <c r="J83" s="446"/>
      <c r="K83" s="1411"/>
      <c r="L83" s="444"/>
      <c r="M83" s="446"/>
      <c r="N83" s="446"/>
      <c r="O83" s="446"/>
      <c r="P83" s="1411"/>
      <c r="Q83" s="446"/>
      <c r="R83" s="446"/>
      <c r="S83" s="63"/>
    </row>
    <row r="84" spans="1:19" s="11" customFormat="1" ht="18.95" customHeight="1">
      <c r="A84" s="1058">
        <v>77</v>
      </c>
      <c r="B84" s="443"/>
      <c r="C84" s="440"/>
      <c r="D84" s="440"/>
      <c r="E84" s="441"/>
      <c r="F84" s="444"/>
      <c r="G84" s="445"/>
      <c r="H84" s="1412"/>
      <c r="I84" s="445"/>
      <c r="J84" s="446"/>
      <c r="K84" s="1411"/>
      <c r="L84" s="444"/>
      <c r="M84" s="446"/>
      <c r="N84" s="446"/>
      <c r="O84" s="446"/>
      <c r="P84" s="1411"/>
      <c r="Q84" s="446"/>
      <c r="R84" s="446"/>
      <c r="S84" s="63"/>
    </row>
    <row r="85" spans="1:19" s="11" customFormat="1" ht="18.95" customHeight="1">
      <c r="A85" s="1058">
        <v>78</v>
      </c>
      <c r="B85" s="443"/>
      <c r="C85" s="440"/>
      <c r="D85" s="440"/>
      <c r="E85" s="441"/>
      <c r="F85" s="444"/>
      <c r="G85" s="445"/>
      <c r="H85" s="1412"/>
      <c r="I85" s="445"/>
      <c r="J85" s="446"/>
      <c r="K85" s="1411"/>
      <c r="L85" s="444"/>
      <c r="M85" s="446"/>
      <c r="N85" s="446"/>
      <c r="O85" s="446"/>
      <c r="P85" s="1411"/>
      <c r="Q85" s="446"/>
      <c r="R85" s="446"/>
      <c r="S85" s="63"/>
    </row>
    <row r="86" spans="1:19" s="11" customFormat="1" ht="18.95" customHeight="1">
      <c r="A86" s="1058">
        <v>79</v>
      </c>
      <c r="B86" s="443"/>
      <c r="C86" s="440"/>
      <c r="D86" s="440"/>
      <c r="E86" s="441"/>
      <c r="F86" s="444"/>
      <c r="G86" s="445"/>
      <c r="H86" s="1412"/>
      <c r="I86" s="445"/>
      <c r="J86" s="446"/>
      <c r="K86" s="1411"/>
      <c r="L86" s="444"/>
      <c r="M86" s="446"/>
      <c r="N86" s="446"/>
      <c r="O86" s="446"/>
      <c r="P86" s="1411"/>
      <c r="Q86" s="446"/>
      <c r="R86" s="446"/>
      <c r="S86" s="63"/>
    </row>
    <row r="87" spans="1:19" s="11" customFormat="1" ht="18.95" customHeight="1">
      <c r="A87" s="1058">
        <v>80</v>
      </c>
      <c r="B87" s="443"/>
      <c r="C87" s="440"/>
      <c r="D87" s="440"/>
      <c r="E87" s="441"/>
      <c r="F87" s="444"/>
      <c r="G87" s="445"/>
      <c r="H87" s="1412"/>
      <c r="I87" s="445"/>
      <c r="J87" s="446"/>
      <c r="K87" s="1411"/>
      <c r="L87" s="444"/>
      <c r="M87" s="446"/>
      <c r="N87" s="446"/>
      <c r="O87" s="446"/>
      <c r="P87" s="1411"/>
      <c r="Q87" s="446"/>
      <c r="R87" s="446"/>
      <c r="S87" s="63"/>
    </row>
    <row r="88" spans="1:19" s="11" customFormat="1" ht="18.95" customHeight="1">
      <c r="A88" s="1058">
        <v>81</v>
      </c>
      <c r="B88" s="443"/>
      <c r="C88" s="440"/>
      <c r="D88" s="440"/>
      <c r="E88" s="441"/>
      <c r="F88" s="444"/>
      <c r="G88" s="445"/>
      <c r="H88" s="1412"/>
      <c r="I88" s="445"/>
      <c r="J88" s="446"/>
      <c r="K88" s="1411"/>
      <c r="L88" s="444"/>
      <c r="M88" s="446"/>
      <c r="N88" s="446"/>
      <c r="O88" s="446"/>
      <c r="P88" s="1411"/>
      <c r="Q88" s="446"/>
      <c r="R88" s="446"/>
      <c r="S88" s="63"/>
    </row>
    <row r="89" spans="1:19" s="11" customFormat="1" ht="18.95" customHeight="1">
      <c r="A89" s="1058">
        <v>82</v>
      </c>
      <c r="B89" s="443"/>
      <c r="C89" s="440"/>
      <c r="D89" s="440"/>
      <c r="E89" s="441"/>
      <c r="F89" s="444"/>
      <c r="G89" s="445"/>
      <c r="H89" s="1412"/>
      <c r="I89" s="445"/>
      <c r="J89" s="446"/>
      <c r="K89" s="1411"/>
      <c r="L89" s="444"/>
      <c r="M89" s="446"/>
      <c r="N89" s="446"/>
      <c r="O89" s="446"/>
      <c r="P89" s="1411"/>
      <c r="Q89" s="446"/>
      <c r="R89" s="446"/>
      <c r="S89" s="63"/>
    </row>
    <row r="90" spans="1:19" s="11" customFormat="1" ht="18.95" customHeight="1">
      <c r="A90" s="1058">
        <v>83</v>
      </c>
      <c r="B90" s="443"/>
      <c r="C90" s="440"/>
      <c r="D90" s="440"/>
      <c r="E90" s="441"/>
      <c r="F90" s="444"/>
      <c r="G90" s="445"/>
      <c r="H90" s="1412"/>
      <c r="I90" s="445"/>
      <c r="J90" s="446"/>
      <c r="K90" s="1411"/>
      <c r="L90" s="444"/>
      <c r="M90" s="446"/>
      <c r="N90" s="446"/>
      <c r="O90" s="446"/>
      <c r="P90" s="1411"/>
      <c r="Q90" s="446"/>
      <c r="R90" s="446"/>
      <c r="S90" s="63"/>
    </row>
    <row r="91" spans="1:19" s="11" customFormat="1" ht="18.95" customHeight="1">
      <c r="A91" s="1058">
        <v>84</v>
      </c>
      <c r="B91" s="443"/>
      <c r="C91" s="440"/>
      <c r="D91" s="440"/>
      <c r="E91" s="441"/>
      <c r="F91" s="444"/>
      <c r="G91" s="445"/>
      <c r="H91" s="1412"/>
      <c r="I91" s="445"/>
      <c r="J91" s="446"/>
      <c r="K91" s="1411"/>
      <c r="L91" s="444"/>
      <c r="M91" s="446"/>
      <c r="N91" s="446"/>
      <c r="O91" s="446"/>
      <c r="P91" s="1411"/>
      <c r="Q91" s="446"/>
      <c r="R91" s="446"/>
      <c r="S91" s="63"/>
    </row>
    <row r="92" spans="1:19" s="11" customFormat="1" ht="18.95" customHeight="1">
      <c r="A92" s="1058">
        <v>85</v>
      </c>
      <c r="B92" s="443"/>
      <c r="C92" s="440"/>
      <c r="D92" s="440"/>
      <c r="E92" s="441"/>
      <c r="F92" s="444"/>
      <c r="G92" s="445"/>
      <c r="H92" s="1412"/>
      <c r="I92" s="445"/>
      <c r="J92" s="446"/>
      <c r="K92" s="1411"/>
      <c r="L92" s="444"/>
      <c r="M92" s="446"/>
      <c r="N92" s="446"/>
      <c r="O92" s="446"/>
      <c r="P92" s="1411"/>
      <c r="Q92" s="446"/>
      <c r="R92" s="446"/>
      <c r="S92" s="63"/>
    </row>
    <row r="93" spans="1:19" s="11" customFormat="1" ht="18.95" customHeight="1">
      <c r="A93" s="1058">
        <v>86</v>
      </c>
      <c r="B93" s="443"/>
      <c r="C93" s="440"/>
      <c r="D93" s="440"/>
      <c r="E93" s="441"/>
      <c r="F93" s="444"/>
      <c r="G93" s="445"/>
      <c r="H93" s="1412"/>
      <c r="I93" s="445"/>
      <c r="J93" s="446"/>
      <c r="K93" s="1411"/>
      <c r="L93" s="444"/>
      <c r="M93" s="446"/>
      <c r="N93" s="446"/>
      <c r="O93" s="446"/>
      <c r="P93" s="1411"/>
      <c r="Q93" s="446"/>
      <c r="R93" s="446"/>
      <c r="S93" s="63"/>
    </row>
    <row r="94" spans="1:19" s="11" customFormat="1" ht="18.95" customHeight="1">
      <c r="A94" s="1058">
        <v>87</v>
      </c>
      <c r="B94" s="443"/>
      <c r="C94" s="440"/>
      <c r="D94" s="440"/>
      <c r="E94" s="441"/>
      <c r="F94" s="444"/>
      <c r="G94" s="445"/>
      <c r="H94" s="1412"/>
      <c r="I94" s="445"/>
      <c r="J94" s="446"/>
      <c r="K94" s="1411"/>
      <c r="L94" s="444"/>
      <c r="M94" s="446"/>
      <c r="N94" s="446"/>
      <c r="O94" s="446"/>
      <c r="P94" s="1411"/>
      <c r="Q94" s="446"/>
      <c r="R94" s="446"/>
      <c r="S94" s="63"/>
    </row>
    <row r="95" spans="1:19" s="11" customFormat="1" ht="18.95" customHeight="1">
      <c r="A95" s="1058">
        <v>88</v>
      </c>
      <c r="B95" s="443"/>
      <c r="C95" s="440"/>
      <c r="D95" s="440"/>
      <c r="E95" s="441"/>
      <c r="F95" s="444"/>
      <c r="G95" s="445"/>
      <c r="H95" s="1412"/>
      <c r="I95" s="445"/>
      <c r="J95" s="446"/>
      <c r="K95" s="1411"/>
      <c r="L95" s="444"/>
      <c r="M95" s="446"/>
      <c r="N95" s="446"/>
      <c r="O95" s="446"/>
      <c r="P95" s="1411"/>
      <c r="Q95" s="446"/>
      <c r="R95" s="446"/>
      <c r="S95" s="63"/>
    </row>
    <row r="96" spans="1:19" s="11" customFormat="1" ht="18.95" customHeight="1">
      <c r="A96" s="1058">
        <v>89</v>
      </c>
      <c r="B96" s="443"/>
      <c r="C96" s="440"/>
      <c r="D96" s="440"/>
      <c r="E96" s="441"/>
      <c r="F96" s="444"/>
      <c r="G96" s="445"/>
      <c r="H96" s="1412"/>
      <c r="I96" s="445"/>
      <c r="J96" s="446"/>
      <c r="K96" s="1411"/>
      <c r="L96" s="444"/>
      <c r="M96" s="446"/>
      <c r="N96" s="446"/>
      <c r="O96" s="446"/>
      <c r="P96" s="1411"/>
      <c r="Q96" s="446"/>
      <c r="R96" s="446"/>
      <c r="S96" s="63"/>
    </row>
    <row r="97" spans="1:19" s="11" customFormat="1" ht="18.95" customHeight="1">
      <c r="A97" s="1058">
        <v>90</v>
      </c>
      <c r="B97" s="443"/>
      <c r="C97" s="440"/>
      <c r="D97" s="440"/>
      <c r="E97" s="441"/>
      <c r="F97" s="444"/>
      <c r="G97" s="445"/>
      <c r="H97" s="1412"/>
      <c r="I97" s="445"/>
      <c r="J97" s="446"/>
      <c r="K97" s="1411"/>
      <c r="L97" s="444"/>
      <c r="M97" s="446"/>
      <c r="N97" s="446"/>
      <c r="O97" s="446"/>
      <c r="P97" s="1411"/>
      <c r="Q97" s="446"/>
      <c r="R97" s="446"/>
      <c r="S97" s="63"/>
    </row>
    <row r="98" spans="1:19" s="11" customFormat="1" ht="18.95" customHeight="1">
      <c r="A98" s="1058">
        <v>91</v>
      </c>
      <c r="B98" s="443"/>
      <c r="C98" s="440"/>
      <c r="D98" s="440"/>
      <c r="E98" s="441"/>
      <c r="F98" s="444"/>
      <c r="G98" s="445"/>
      <c r="H98" s="1412"/>
      <c r="I98" s="445"/>
      <c r="J98" s="446"/>
      <c r="K98" s="1411"/>
      <c r="L98" s="444"/>
      <c r="M98" s="446"/>
      <c r="N98" s="446"/>
      <c r="O98" s="446"/>
      <c r="P98" s="1411"/>
      <c r="Q98" s="446"/>
      <c r="R98" s="446"/>
      <c r="S98" s="63"/>
    </row>
    <row r="99" spans="1:19" s="11" customFormat="1" ht="18.95" customHeight="1">
      <c r="A99" s="1058">
        <v>92</v>
      </c>
      <c r="B99" s="443"/>
      <c r="C99" s="440"/>
      <c r="D99" s="440"/>
      <c r="E99" s="441"/>
      <c r="F99" s="444"/>
      <c r="G99" s="445"/>
      <c r="H99" s="1412"/>
      <c r="I99" s="445"/>
      <c r="J99" s="446"/>
      <c r="K99" s="1411"/>
      <c r="L99" s="444"/>
      <c r="M99" s="446"/>
      <c r="N99" s="446"/>
      <c r="O99" s="446"/>
      <c r="P99" s="1411"/>
      <c r="Q99" s="446"/>
      <c r="R99" s="446"/>
      <c r="S99" s="63"/>
    </row>
    <row r="100" spans="1:19" s="11" customFormat="1" ht="18.95" customHeight="1">
      <c r="A100" s="1058">
        <v>93</v>
      </c>
      <c r="B100" s="443"/>
      <c r="C100" s="440"/>
      <c r="D100" s="440"/>
      <c r="E100" s="441"/>
      <c r="F100" s="444"/>
      <c r="G100" s="445"/>
      <c r="H100" s="1412"/>
      <c r="I100" s="445"/>
      <c r="J100" s="446"/>
      <c r="K100" s="1411"/>
      <c r="L100" s="444"/>
      <c r="M100" s="446"/>
      <c r="N100" s="446"/>
      <c r="O100" s="446"/>
      <c r="P100" s="1411"/>
      <c r="Q100" s="446"/>
      <c r="R100" s="446"/>
      <c r="S100" s="63"/>
    </row>
    <row r="101" spans="1:19" s="11" customFormat="1" ht="18.95" customHeight="1">
      <c r="A101" s="1058">
        <v>94</v>
      </c>
      <c r="B101" s="443"/>
      <c r="C101" s="440"/>
      <c r="D101" s="440"/>
      <c r="E101" s="441"/>
      <c r="F101" s="444"/>
      <c r="G101" s="445"/>
      <c r="H101" s="1412"/>
      <c r="I101" s="445"/>
      <c r="J101" s="446"/>
      <c r="K101" s="1411"/>
      <c r="L101" s="444"/>
      <c r="M101" s="446"/>
      <c r="N101" s="446"/>
      <c r="O101" s="446"/>
      <c r="P101" s="1411"/>
      <c r="Q101" s="446"/>
      <c r="R101" s="446"/>
      <c r="S101" s="63"/>
    </row>
    <row r="102" spans="1:19" s="11" customFormat="1" ht="18.95" customHeight="1">
      <c r="A102" s="1058">
        <v>95</v>
      </c>
      <c r="B102" s="443"/>
      <c r="C102" s="440"/>
      <c r="D102" s="440"/>
      <c r="E102" s="441"/>
      <c r="F102" s="444"/>
      <c r="G102" s="445"/>
      <c r="H102" s="1412"/>
      <c r="I102" s="445"/>
      <c r="J102" s="446"/>
      <c r="K102" s="1411"/>
      <c r="L102" s="444"/>
      <c r="M102" s="446"/>
      <c r="N102" s="446"/>
      <c r="O102" s="446"/>
      <c r="P102" s="1411"/>
      <c r="Q102" s="446"/>
      <c r="R102" s="446"/>
      <c r="S102" s="63"/>
    </row>
    <row r="103" spans="1:19" s="11" customFormat="1" ht="18.95" customHeight="1">
      <c r="A103" s="1058">
        <v>96</v>
      </c>
      <c r="B103" s="443"/>
      <c r="C103" s="440"/>
      <c r="D103" s="440"/>
      <c r="E103" s="441"/>
      <c r="F103" s="444"/>
      <c r="G103" s="445"/>
      <c r="H103" s="1412"/>
      <c r="I103" s="445"/>
      <c r="J103" s="446"/>
      <c r="K103" s="1411"/>
      <c r="L103" s="444"/>
      <c r="M103" s="446"/>
      <c r="N103" s="446"/>
      <c r="O103" s="446"/>
      <c r="P103" s="1411"/>
      <c r="Q103" s="446"/>
      <c r="R103" s="446"/>
      <c r="S103" s="63"/>
    </row>
    <row r="104" spans="1:19" s="11" customFormat="1" ht="18.95" customHeight="1">
      <c r="A104" s="1058">
        <v>97</v>
      </c>
      <c r="B104" s="443"/>
      <c r="C104" s="440"/>
      <c r="D104" s="440"/>
      <c r="E104" s="441"/>
      <c r="F104" s="444"/>
      <c r="G104" s="445"/>
      <c r="H104" s="1412"/>
      <c r="I104" s="445"/>
      <c r="J104" s="446"/>
      <c r="K104" s="1411"/>
      <c r="L104" s="444"/>
      <c r="M104" s="446"/>
      <c r="N104" s="446"/>
      <c r="O104" s="446"/>
      <c r="P104" s="1411"/>
      <c r="Q104" s="446"/>
      <c r="R104" s="446"/>
      <c r="S104" s="63"/>
    </row>
    <row r="105" spans="1:19" s="11" customFormat="1" ht="18.95" customHeight="1">
      <c r="A105" s="1058">
        <v>98</v>
      </c>
      <c r="B105" s="443"/>
      <c r="C105" s="440"/>
      <c r="D105" s="440"/>
      <c r="E105" s="441"/>
      <c r="F105" s="444"/>
      <c r="G105" s="445"/>
      <c r="H105" s="1412"/>
      <c r="I105" s="445"/>
      <c r="J105" s="446"/>
      <c r="K105" s="1411"/>
      <c r="L105" s="444"/>
      <c r="M105" s="446"/>
      <c r="N105" s="446"/>
      <c r="O105" s="446"/>
      <c r="P105" s="1411"/>
      <c r="Q105" s="446"/>
      <c r="R105" s="446"/>
      <c r="S105" s="63"/>
    </row>
    <row r="106" spans="1:19" s="11" customFormat="1" ht="18.95" customHeight="1">
      <c r="A106" s="1058">
        <v>99</v>
      </c>
      <c r="B106" s="443"/>
      <c r="C106" s="440"/>
      <c r="D106" s="440"/>
      <c r="E106" s="441"/>
      <c r="F106" s="444"/>
      <c r="G106" s="445"/>
      <c r="H106" s="1412"/>
      <c r="I106" s="445"/>
      <c r="J106" s="446"/>
      <c r="K106" s="1411"/>
      <c r="L106" s="444"/>
      <c r="M106" s="446"/>
      <c r="N106" s="446"/>
      <c r="O106" s="446"/>
      <c r="P106" s="1411"/>
      <c r="Q106" s="446"/>
      <c r="R106" s="446"/>
      <c r="S106" s="63"/>
    </row>
    <row r="107" spans="1:19" s="11" customFormat="1" ht="18.95" customHeight="1">
      <c r="A107" s="1058">
        <v>100</v>
      </c>
      <c r="B107" s="443"/>
      <c r="C107" s="440"/>
      <c r="D107" s="440"/>
      <c r="E107" s="441"/>
      <c r="F107" s="444"/>
      <c r="G107" s="445"/>
      <c r="H107" s="1412"/>
      <c r="I107" s="445"/>
      <c r="J107" s="446"/>
      <c r="K107" s="1411"/>
      <c r="L107" s="444"/>
      <c r="M107" s="446"/>
      <c r="N107" s="446"/>
      <c r="O107" s="446"/>
      <c r="P107" s="1411"/>
      <c r="Q107" s="446"/>
      <c r="R107" s="446"/>
      <c r="S107" s="63"/>
    </row>
    <row r="108" spans="1:19" s="11" customFormat="1" ht="18.95" customHeight="1">
      <c r="A108" s="1058">
        <v>101</v>
      </c>
      <c r="B108" s="443"/>
      <c r="C108" s="440"/>
      <c r="D108" s="440"/>
      <c r="E108" s="441"/>
      <c r="F108" s="444"/>
      <c r="G108" s="445"/>
      <c r="H108" s="1412"/>
      <c r="I108" s="445"/>
      <c r="J108" s="446"/>
      <c r="K108" s="1411"/>
      <c r="L108" s="444"/>
      <c r="M108" s="446"/>
      <c r="N108" s="446"/>
      <c r="O108" s="446"/>
      <c r="P108" s="1411"/>
      <c r="Q108" s="446"/>
      <c r="R108" s="446"/>
      <c r="S108" s="63"/>
    </row>
    <row r="109" spans="1:19" s="11" customFormat="1" ht="18.95" customHeight="1">
      <c r="A109" s="1058">
        <v>102</v>
      </c>
      <c r="B109" s="443"/>
      <c r="C109" s="440"/>
      <c r="D109" s="440"/>
      <c r="E109" s="441"/>
      <c r="F109" s="444"/>
      <c r="G109" s="445"/>
      <c r="H109" s="1412"/>
      <c r="I109" s="445"/>
      <c r="J109" s="446"/>
      <c r="K109" s="1411"/>
      <c r="L109" s="444"/>
      <c r="M109" s="446"/>
      <c r="N109" s="446"/>
      <c r="O109" s="446"/>
      <c r="P109" s="1411"/>
      <c r="Q109" s="446"/>
      <c r="R109" s="446"/>
      <c r="S109" s="63"/>
    </row>
    <row r="110" spans="1:19" s="11" customFormat="1" ht="18.95" customHeight="1">
      <c r="A110" s="1058">
        <v>103</v>
      </c>
      <c r="B110" s="443"/>
      <c r="C110" s="440"/>
      <c r="D110" s="440"/>
      <c r="E110" s="441"/>
      <c r="F110" s="444"/>
      <c r="G110" s="445"/>
      <c r="H110" s="1412"/>
      <c r="I110" s="445"/>
      <c r="J110" s="446"/>
      <c r="K110" s="1411"/>
      <c r="L110" s="444"/>
      <c r="M110" s="446"/>
      <c r="N110" s="446"/>
      <c r="O110" s="446"/>
      <c r="P110" s="1411"/>
      <c r="Q110" s="446"/>
      <c r="R110" s="446"/>
      <c r="S110" s="63"/>
    </row>
    <row r="111" spans="1:19" s="11" customFormat="1" ht="18.95" customHeight="1">
      <c r="A111" s="1058">
        <v>104</v>
      </c>
      <c r="B111" s="443"/>
      <c r="C111" s="440"/>
      <c r="D111" s="440"/>
      <c r="E111" s="441"/>
      <c r="F111" s="444"/>
      <c r="G111" s="445"/>
      <c r="H111" s="1412"/>
      <c r="I111" s="445"/>
      <c r="J111" s="446"/>
      <c r="K111" s="1411"/>
      <c r="L111" s="444"/>
      <c r="M111" s="446"/>
      <c r="N111" s="446"/>
      <c r="O111" s="446"/>
      <c r="P111" s="1411"/>
      <c r="Q111" s="446"/>
      <c r="R111" s="446"/>
      <c r="S111" s="63"/>
    </row>
    <row r="112" spans="1:19" s="11" customFormat="1" ht="18.95" customHeight="1">
      <c r="A112" s="1058">
        <v>105</v>
      </c>
      <c r="B112" s="443"/>
      <c r="C112" s="440"/>
      <c r="D112" s="440"/>
      <c r="E112" s="441"/>
      <c r="F112" s="444"/>
      <c r="G112" s="445"/>
      <c r="H112" s="1412"/>
      <c r="I112" s="445"/>
      <c r="J112" s="446"/>
      <c r="K112" s="1411"/>
      <c r="L112" s="444"/>
      <c r="M112" s="446"/>
      <c r="N112" s="446"/>
      <c r="O112" s="446"/>
      <c r="P112" s="1411"/>
      <c r="Q112" s="446"/>
      <c r="R112" s="446"/>
      <c r="S112" s="63"/>
    </row>
    <row r="113" spans="1:19" s="11" customFormat="1" ht="18.95" customHeight="1">
      <c r="A113" s="1058">
        <v>106</v>
      </c>
      <c r="B113" s="443"/>
      <c r="C113" s="440"/>
      <c r="D113" s="440"/>
      <c r="E113" s="441"/>
      <c r="F113" s="444"/>
      <c r="G113" s="445"/>
      <c r="H113" s="1412"/>
      <c r="I113" s="445"/>
      <c r="J113" s="446"/>
      <c r="K113" s="1411"/>
      <c r="L113" s="444"/>
      <c r="M113" s="446"/>
      <c r="N113" s="446"/>
      <c r="O113" s="446"/>
      <c r="P113" s="1411"/>
      <c r="Q113" s="446"/>
      <c r="R113" s="446"/>
      <c r="S113" s="63"/>
    </row>
    <row r="114" spans="1:19" s="11" customFormat="1" ht="18.95" customHeight="1">
      <c r="A114" s="1058">
        <v>107</v>
      </c>
      <c r="B114" s="443"/>
      <c r="C114" s="440"/>
      <c r="D114" s="440"/>
      <c r="E114" s="441"/>
      <c r="F114" s="444"/>
      <c r="G114" s="445"/>
      <c r="H114" s="1412"/>
      <c r="I114" s="445"/>
      <c r="J114" s="446"/>
      <c r="K114" s="1411"/>
      <c r="L114" s="444"/>
      <c r="M114" s="446"/>
      <c r="N114" s="446"/>
      <c r="O114" s="446"/>
      <c r="P114" s="1411"/>
      <c r="Q114" s="446"/>
      <c r="R114" s="446"/>
      <c r="S114" s="63"/>
    </row>
    <row r="115" spans="1:19" s="11" customFormat="1" ht="18.95" customHeight="1">
      <c r="A115" s="1058">
        <v>108</v>
      </c>
      <c r="B115" s="443"/>
      <c r="C115" s="440"/>
      <c r="D115" s="440"/>
      <c r="E115" s="441"/>
      <c r="F115" s="444"/>
      <c r="G115" s="445"/>
      <c r="H115" s="1412"/>
      <c r="I115" s="445"/>
      <c r="J115" s="446"/>
      <c r="K115" s="1411"/>
      <c r="L115" s="444"/>
      <c r="M115" s="446"/>
      <c r="N115" s="446"/>
      <c r="O115" s="446"/>
      <c r="P115" s="1411"/>
      <c r="Q115" s="446"/>
      <c r="R115" s="446"/>
      <c r="S115" s="63"/>
    </row>
    <row r="116" spans="1:19" s="11" customFormat="1" ht="18.95" customHeight="1">
      <c r="A116" s="1058">
        <v>109</v>
      </c>
      <c r="B116" s="443"/>
      <c r="C116" s="440"/>
      <c r="D116" s="440"/>
      <c r="E116" s="441"/>
      <c r="F116" s="444"/>
      <c r="G116" s="445"/>
      <c r="H116" s="1412"/>
      <c r="I116" s="445"/>
      <c r="J116" s="446"/>
      <c r="K116" s="1411"/>
      <c r="L116" s="444"/>
      <c r="M116" s="446"/>
      <c r="N116" s="446"/>
      <c r="O116" s="446"/>
      <c r="P116" s="1411"/>
      <c r="Q116" s="446"/>
      <c r="R116" s="446"/>
      <c r="S116" s="63"/>
    </row>
    <row r="117" spans="1:19" s="11" customFormat="1" ht="18.95" customHeight="1">
      <c r="A117" s="1058">
        <v>110</v>
      </c>
      <c r="B117" s="443"/>
      <c r="C117" s="440"/>
      <c r="D117" s="440"/>
      <c r="E117" s="441"/>
      <c r="F117" s="444"/>
      <c r="G117" s="445"/>
      <c r="H117" s="1412"/>
      <c r="I117" s="445"/>
      <c r="J117" s="446"/>
      <c r="K117" s="1411"/>
      <c r="L117" s="444"/>
      <c r="M117" s="446"/>
      <c r="N117" s="446"/>
      <c r="O117" s="446"/>
      <c r="P117" s="1411"/>
      <c r="Q117" s="446"/>
      <c r="R117" s="446"/>
      <c r="S117" s="63"/>
    </row>
    <row r="118" spans="1:19" s="11" customFormat="1" ht="18.95" customHeight="1">
      <c r="A118" s="1058">
        <v>111</v>
      </c>
      <c r="B118" s="443"/>
      <c r="C118" s="440"/>
      <c r="D118" s="440"/>
      <c r="E118" s="441"/>
      <c r="F118" s="444"/>
      <c r="G118" s="445"/>
      <c r="H118" s="1412"/>
      <c r="I118" s="445"/>
      <c r="J118" s="446"/>
      <c r="K118" s="1411"/>
      <c r="L118" s="444"/>
      <c r="M118" s="446"/>
      <c r="N118" s="446"/>
      <c r="O118" s="446"/>
      <c r="P118" s="1411"/>
      <c r="Q118" s="446"/>
      <c r="R118" s="446"/>
      <c r="S118" s="63"/>
    </row>
    <row r="119" spans="1:19" s="11" customFormat="1" ht="18.95" customHeight="1">
      <c r="A119" s="1058">
        <v>112</v>
      </c>
      <c r="B119" s="443"/>
      <c r="C119" s="440"/>
      <c r="D119" s="440"/>
      <c r="E119" s="441"/>
      <c r="F119" s="444"/>
      <c r="G119" s="445"/>
      <c r="H119" s="1412"/>
      <c r="I119" s="445"/>
      <c r="J119" s="446"/>
      <c r="K119" s="1411"/>
      <c r="L119" s="444"/>
      <c r="M119" s="446"/>
      <c r="N119" s="446"/>
      <c r="O119" s="446"/>
      <c r="P119" s="1411"/>
      <c r="Q119" s="446"/>
      <c r="R119" s="446"/>
      <c r="S119" s="63"/>
    </row>
    <row r="120" spans="1:19" s="11" customFormat="1" ht="18.95" customHeight="1">
      <c r="A120" s="1058">
        <v>113</v>
      </c>
      <c r="B120" s="443"/>
      <c r="C120" s="440"/>
      <c r="D120" s="440"/>
      <c r="E120" s="441"/>
      <c r="F120" s="444"/>
      <c r="G120" s="445"/>
      <c r="H120" s="1412"/>
      <c r="I120" s="445"/>
      <c r="J120" s="446"/>
      <c r="K120" s="1411"/>
      <c r="L120" s="444"/>
      <c r="M120" s="446"/>
      <c r="N120" s="446"/>
      <c r="O120" s="446"/>
      <c r="P120" s="1411"/>
      <c r="Q120" s="446"/>
      <c r="R120" s="446"/>
      <c r="S120" s="63"/>
    </row>
    <row r="121" spans="1:19" s="11" customFormat="1" ht="18.95" customHeight="1">
      <c r="A121" s="1058">
        <v>114</v>
      </c>
      <c r="B121" s="443"/>
      <c r="C121" s="440"/>
      <c r="D121" s="440"/>
      <c r="E121" s="441"/>
      <c r="F121" s="444"/>
      <c r="G121" s="445"/>
      <c r="H121" s="1412"/>
      <c r="I121" s="445"/>
      <c r="J121" s="446"/>
      <c r="K121" s="1411"/>
      <c r="L121" s="444"/>
      <c r="M121" s="446"/>
      <c r="N121" s="446"/>
      <c r="O121" s="446"/>
      <c r="P121" s="1411"/>
      <c r="Q121" s="446"/>
      <c r="R121" s="446"/>
      <c r="S121" s="63"/>
    </row>
    <row r="122" spans="1:19" s="11" customFormat="1" ht="18.95" customHeight="1">
      <c r="A122" s="1058">
        <v>115</v>
      </c>
      <c r="B122" s="443"/>
      <c r="C122" s="440"/>
      <c r="D122" s="440"/>
      <c r="E122" s="441"/>
      <c r="F122" s="444"/>
      <c r="G122" s="445"/>
      <c r="H122" s="1412"/>
      <c r="I122" s="445"/>
      <c r="J122" s="446"/>
      <c r="K122" s="1411"/>
      <c r="L122" s="444"/>
      <c r="M122" s="446"/>
      <c r="N122" s="446"/>
      <c r="O122" s="446"/>
      <c r="P122" s="1411"/>
      <c r="Q122" s="446"/>
      <c r="R122" s="446"/>
      <c r="S122" s="63"/>
    </row>
    <row r="123" spans="1:19" s="11" customFormat="1" ht="18.95" customHeight="1">
      <c r="A123" s="1058">
        <v>116</v>
      </c>
      <c r="B123" s="443"/>
      <c r="C123" s="440"/>
      <c r="D123" s="440"/>
      <c r="E123" s="441"/>
      <c r="F123" s="444"/>
      <c r="G123" s="445"/>
      <c r="H123" s="1412"/>
      <c r="I123" s="445"/>
      <c r="J123" s="446"/>
      <c r="K123" s="1411"/>
      <c r="L123" s="444"/>
      <c r="M123" s="446"/>
      <c r="N123" s="446"/>
      <c r="O123" s="446"/>
      <c r="P123" s="1411"/>
      <c r="Q123" s="446"/>
      <c r="R123" s="446"/>
      <c r="S123" s="63"/>
    </row>
    <row r="124" spans="1:19" s="11" customFormat="1" ht="18.95" customHeight="1">
      <c r="A124" s="1058">
        <v>117</v>
      </c>
      <c r="B124" s="443"/>
      <c r="C124" s="440"/>
      <c r="D124" s="440"/>
      <c r="E124" s="441"/>
      <c r="F124" s="444"/>
      <c r="G124" s="445"/>
      <c r="H124" s="1412"/>
      <c r="I124" s="445"/>
      <c r="J124" s="446"/>
      <c r="K124" s="1411"/>
      <c r="L124" s="444"/>
      <c r="M124" s="446"/>
      <c r="N124" s="446"/>
      <c r="O124" s="446"/>
      <c r="P124" s="1411"/>
      <c r="Q124" s="446"/>
      <c r="R124" s="446"/>
      <c r="S124" s="63"/>
    </row>
    <row r="125" spans="1:19" s="11" customFormat="1" ht="18.95" customHeight="1">
      <c r="A125" s="1058">
        <v>118</v>
      </c>
      <c r="B125" s="443"/>
      <c r="C125" s="440"/>
      <c r="D125" s="440"/>
      <c r="E125" s="441"/>
      <c r="F125" s="444"/>
      <c r="G125" s="445"/>
      <c r="H125" s="1412"/>
      <c r="I125" s="445"/>
      <c r="J125" s="446"/>
      <c r="K125" s="1411"/>
      <c r="L125" s="444"/>
      <c r="M125" s="446"/>
      <c r="N125" s="446"/>
      <c r="O125" s="446"/>
      <c r="P125" s="1411"/>
      <c r="Q125" s="446"/>
      <c r="R125" s="446"/>
      <c r="S125" s="63"/>
    </row>
    <row r="126" spans="1:19" s="11" customFormat="1" ht="18.95" customHeight="1">
      <c r="A126" s="1058">
        <v>119</v>
      </c>
      <c r="B126" s="443"/>
      <c r="C126" s="440"/>
      <c r="D126" s="440"/>
      <c r="E126" s="441"/>
      <c r="F126" s="444"/>
      <c r="G126" s="445"/>
      <c r="H126" s="1412"/>
      <c r="I126" s="445"/>
      <c r="J126" s="446"/>
      <c r="K126" s="1411"/>
      <c r="L126" s="444"/>
      <c r="M126" s="446"/>
      <c r="N126" s="446"/>
      <c r="O126" s="446"/>
      <c r="P126" s="1411"/>
      <c r="Q126" s="446"/>
      <c r="R126" s="446"/>
      <c r="S126" s="63"/>
    </row>
    <row r="127" spans="1:19" s="11" customFormat="1" ht="18.95" customHeight="1">
      <c r="A127" s="1058">
        <v>120</v>
      </c>
      <c r="B127" s="443"/>
      <c r="C127" s="440"/>
      <c r="D127" s="440"/>
      <c r="E127" s="441"/>
      <c r="F127" s="444"/>
      <c r="G127" s="445"/>
      <c r="H127" s="1412"/>
      <c r="I127" s="445"/>
      <c r="J127" s="446"/>
      <c r="K127" s="1411"/>
      <c r="L127" s="444"/>
      <c r="M127" s="446"/>
      <c r="N127" s="446"/>
      <c r="O127" s="446"/>
      <c r="P127" s="1411"/>
      <c r="Q127" s="446"/>
      <c r="R127" s="446"/>
      <c r="S127" s="63"/>
    </row>
    <row r="128" spans="1:19" s="11" customFormat="1" ht="18.95" customHeight="1">
      <c r="A128" s="1058">
        <v>121</v>
      </c>
      <c r="B128" s="443"/>
      <c r="C128" s="440"/>
      <c r="D128" s="440"/>
      <c r="E128" s="441"/>
      <c r="F128" s="444"/>
      <c r="G128" s="445"/>
      <c r="H128" s="1412"/>
      <c r="I128" s="445"/>
      <c r="J128" s="446"/>
      <c r="K128" s="1411"/>
      <c r="L128" s="444"/>
      <c r="M128" s="446"/>
      <c r="N128" s="446"/>
      <c r="O128" s="446"/>
      <c r="P128" s="1411"/>
      <c r="Q128" s="446"/>
      <c r="R128" s="446"/>
      <c r="S128" s="63"/>
    </row>
    <row r="129" spans="1:19" s="11" customFormat="1" ht="18.95" customHeight="1">
      <c r="A129" s="1058">
        <v>122</v>
      </c>
      <c r="B129" s="443"/>
      <c r="C129" s="440"/>
      <c r="D129" s="440"/>
      <c r="E129" s="441"/>
      <c r="F129" s="444"/>
      <c r="G129" s="445"/>
      <c r="H129" s="1412"/>
      <c r="I129" s="445"/>
      <c r="J129" s="446"/>
      <c r="K129" s="1411"/>
      <c r="L129" s="444"/>
      <c r="M129" s="446"/>
      <c r="N129" s="446"/>
      <c r="O129" s="446"/>
      <c r="P129" s="1411"/>
      <c r="Q129" s="446"/>
      <c r="R129" s="446"/>
      <c r="S129" s="63"/>
    </row>
    <row r="130" spans="1:19" s="11" customFormat="1" ht="18.95" customHeight="1">
      <c r="A130" s="1058">
        <v>123</v>
      </c>
      <c r="B130" s="443"/>
      <c r="C130" s="440"/>
      <c r="D130" s="440"/>
      <c r="E130" s="441"/>
      <c r="F130" s="444"/>
      <c r="G130" s="445"/>
      <c r="H130" s="1412"/>
      <c r="I130" s="445"/>
      <c r="J130" s="446"/>
      <c r="K130" s="1411"/>
      <c r="L130" s="444"/>
      <c r="M130" s="446"/>
      <c r="N130" s="446"/>
      <c r="O130" s="446"/>
      <c r="P130" s="1411"/>
      <c r="Q130" s="446"/>
      <c r="R130" s="446"/>
      <c r="S130" s="63"/>
    </row>
    <row r="131" spans="1:19" s="11" customFormat="1" ht="18.95" customHeight="1">
      <c r="A131" s="1058">
        <v>124</v>
      </c>
      <c r="B131" s="443"/>
      <c r="C131" s="440"/>
      <c r="D131" s="440"/>
      <c r="E131" s="441"/>
      <c r="F131" s="444"/>
      <c r="G131" s="445"/>
      <c r="H131" s="1412"/>
      <c r="I131" s="445"/>
      <c r="J131" s="446"/>
      <c r="K131" s="1411"/>
      <c r="L131" s="444"/>
      <c r="M131" s="446"/>
      <c r="N131" s="446"/>
      <c r="O131" s="446"/>
      <c r="P131" s="1411"/>
      <c r="Q131" s="446"/>
      <c r="R131" s="446"/>
      <c r="S131" s="63"/>
    </row>
    <row r="132" spans="1:19" s="11" customFormat="1" ht="18.95" customHeight="1">
      <c r="A132" s="1058">
        <v>125</v>
      </c>
      <c r="B132" s="443"/>
      <c r="C132" s="440"/>
      <c r="D132" s="440"/>
      <c r="E132" s="441"/>
      <c r="F132" s="444"/>
      <c r="G132" s="445"/>
      <c r="H132" s="1412"/>
      <c r="I132" s="445"/>
      <c r="J132" s="446"/>
      <c r="K132" s="1411"/>
      <c r="L132" s="444"/>
      <c r="M132" s="446"/>
      <c r="N132" s="446"/>
      <c r="O132" s="446"/>
      <c r="P132" s="1411"/>
      <c r="Q132" s="446"/>
      <c r="R132" s="446"/>
      <c r="S132" s="63"/>
    </row>
    <row r="133" spans="1:19" s="11" customFormat="1" ht="18.95" customHeight="1">
      <c r="A133" s="1058">
        <v>126</v>
      </c>
      <c r="B133" s="443"/>
      <c r="C133" s="440"/>
      <c r="D133" s="440"/>
      <c r="E133" s="441"/>
      <c r="F133" s="444"/>
      <c r="G133" s="445"/>
      <c r="H133" s="1412"/>
      <c r="I133" s="445"/>
      <c r="J133" s="446"/>
      <c r="K133" s="1411"/>
      <c r="L133" s="444"/>
      <c r="M133" s="446"/>
      <c r="N133" s="446"/>
      <c r="O133" s="446"/>
      <c r="P133" s="1411"/>
      <c r="Q133" s="446"/>
      <c r="R133" s="446"/>
      <c r="S133" s="63"/>
    </row>
    <row r="134" spans="1:19" s="11" customFormat="1" ht="18.95" customHeight="1">
      <c r="A134" s="1058">
        <v>127</v>
      </c>
      <c r="B134" s="443"/>
      <c r="C134" s="440"/>
      <c r="D134" s="440"/>
      <c r="E134" s="441"/>
      <c r="F134" s="444"/>
      <c r="G134" s="445"/>
      <c r="H134" s="1412"/>
      <c r="I134" s="445"/>
      <c r="J134" s="446"/>
      <c r="K134" s="1411"/>
      <c r="L134" s="444"/>
      <c r="M134" s="446"/>
      <c r="N134" s="446"/>
      <c r="O134" s="446"/>
      <c r="P134" s="1411"/>
      <c r="Q134" s="446"/>
      <c r="R134" s="446"/>
      <c r="S134" s="63"/>
    </row>
    <row r="135" spans="1:19" s="11" customFormat="1" ht="18.95" customHeight="1">
      <c r="A135" s="1058">
        <v>128</v>
      </c>
      <c r="B135" s="443"/>
      <c r="C135" s="440"/>
      <c r="D135" s="440"/>
      <c r="E135" s="441"/>
      <c r="F135" s="444"/>
      <c r="G135" s="445"/>
      <c r="H135" s="1412"/>
      <c r="I135" s="445"/>
      <c r="J135" s="446"/>
      <c r="K135" s="1411"/>
      <c r="L135" s="444"/>
      <c r="M135" s="446"/>
      <c r="N135" s="446"/>
      <c r="O135" s="446"/>
      <c r="P135" s="1411"/>
      <c r="Q135" s="446"/>
      <c r="R135" s="446"/>
      <c r="S135" s="63"/>
    </row>
    <row r="136" spans="1:19">
      <c r="B136" s="401"/>
      <c r="C136" s="64"/>
      <c r="D136" s="64"/>
      <c r="E136" s="406"/>
      <c r="F136" s="407"/>
      <c r="G136" s="64"/>
      <c r="H136" s="64"/>
      <c r="I136" s="64"/>
      <c r="J136" s="401"/>
      <c r="K136" s="401"/>
      <c r="L136" s="401"/>
      <c r="M136" s="401"/>
      <c r="N136" s="401"/>
      <c r="O136" s="401"/>
      <c r="P136" s="401"/>
    </row>
    <row r="137" spans="1:19">
      <c r="B137" s="401"/>
      <c r="C137" s="64"/>
      <c r="D137" s="64"/>
      <c r="E137" s="406"/>
      <c r="F137" s="407"/>
      <c r="G137" s="64"/>
      <c r="H137" s="64"/>
      <c r="I137" s="64"/>
      <c r="J137" s="401"/>
      <c r="K137" s="401"/>
      <c r="L137" s="401"/>
      <c r="M137" s="401"/>
      <c r="N137" s="401"/>
      <c r="O137" s="401"/>
      <c r="P137" s="401"/>
    </row>
    <row r="138" spans="1:19">
      <c r="B138" s="401"/>
      <c r="C138" s="64"/>
      <c r="D138" s="64"/>
      <c r="E138" s="406"/>
      <c r="F138" s="407"/>
      <c r="G138" s="64"/>
      <c r="H138" s="64"/>
      <c r="I138" s="64"/>
      <c r="J138" s="401"/>
      <c r="K138" s="401"/>
      <c r="L138" s="401"/>
      <c r="M138" s="401"/>
      <c r="N138" s="401"/>
      <c r="O138" s="401"/>
      <c r="P138" s="401"/>
    </row>
    <row r="139" spans="1:19">
      <c r="B139" s="401"/>
      <c r="C139" s="64"/>
      <c r="D139" s="64"/>
      <c r="E139" s="406"/>
      <c r="F139" s="407"/>
      <c r="G139" s="64"/>
      <c r="H139" s="64"/>
      <c r="I139" s="64"/>
      <c r="J139" s="401"/>
      <c r="K139" s="401"/>
      <c r="L139" s="401"/>
      <c r="M139" s="401"/>
      <c r="N139" s="401"/>
      <c r="O139" s="401"/>
      <c r="P139" s="401"/>
    </row>
    <row r="140" spans="1:19">
      <c r="B140" s="401"/>
      <c r="C140" s="64"/>
      <c r="D140" s="64"/>
      <c r="E140" s="406"/>
      <c r="F140" s="407"/>
      <c r="G140" s="64"/>
      <c r="H140" s="64"/>
      <c r="I140" s="64"/>
      <c r="J140" s="401"/>
      <c r="K140" s="401"/>
      <c r="L140" s="401"/>
      <c r="M140" s="401"/>
      <c r="N140" s="401"/>
      <c r="O140" s="401"/>
      <c r="P140" s="401"/>
    </row>
    <row r="141" spans="1:19">
      <c r="B141" s="401"/>
      <c r="C141" s="64"/>
      <c r="D141" s="64"/>
      <c r="E141" s="406"/>
      <c r="F141" s="407"/>
      <c r="G141" s="64"/>
      <c r="H141" s="64"/>
      <c r="I141" s="64"/>
      <c r="J141" s="401"/>
      <c r="K141" s="401"/>
      <c r="L141" s="401"/>
      <c r="M141" s="401"/>
      <c r="N141" s="401"/>
      <c r="O141" s="401"/>
      <c r="P141" s="401"/>
    </row>
    <row r="142" spans="1:19">
      <c r="B142" s="401"/>
      <c r="C142" s="64"/>
      <c r="D142" s="64"/>
      <c r="E142" s="406"/>
      <c r="F142" s="407"/>
      <c r="G142" s="64"/>
      <c r="H142" s="64"/>
      <c r="I142" s="64"/>
      <c r="J142" s="401"/>
      <c r="K142" s="401"/>
      <c r="L142" s="401"/>
      <c r="M142" s="401"/>
      <c r="N142" s="401"/>
      <c r="O142" s="401"/>
      <c r="P142" s="401"/>
    </row>
    <row r="143" spans="1:19">
      <c r="B143" s="401"/>
      <c r="C143" s="64"/>
      <c r="D143" s="64"/>
      <c r="E143" s="406"/>
      <c r="F143" s="407"/>
      <c r="G143" s="64"/>
      <c r="H143" s="64"/>
      <c r="I143" s="64"/>
      <c r="J143" s="401"/>
      <c r="K143" s="401"/>
      <c r="L143" s="401"/>
      <c r="M143" s="401"/>
      <c r="N143" s="401"/>
      <c r="O143" s="401"/>
      <c r="P143" s="401"/>
    </row>
    <row r="144" spans="1:19">
      <c r="B144" s="401"/>
      <c r="C144" s="64"/>
      <c r="D144" s="64"/>
      <c r="E144" s="406"/>
      <c r="F144" s="407"/>
      <c r="G144" s="64"/>
      <c r="H144" s="64"/>
      <c r="I144" s="64"/>
      <c r="J144" s="401"/>
      <c r="K144" s="401"/>
      <c r="L144" s="401"/>
      <c r="M144" s="401"/>
      <c r="N144" s="401"/>
      <c r="O144" s="401"/>
      <c r="P144" s="401"/>
    </row>
    <row r="145" spans="2:16">
      <c r="B145" s="401"/>
      <c r="C145" s="64"/>
      <c r="D145" s="64"/>
      <c r="E145" s="406"/>
      <c r="F145" s="407"/>
      <c r="G145" s="64"/>
      <c r="H145" s="64"/>
      <c r="I145" s="64"/>
      <c r="J145" s="401"/>
      <c r="K145" s="401"/>
      <c r="L145" s="401"/>
      <c r="M145" s="401"/>
      <c r="N145" s="401"/>
      <c r="O145" s="401"/>
      <c r="P145" s="401"/>
    </row>
    <row r="146" spans="2:16">
      <c r="B146" s="401"/>
      <c r="C146" s="64"/>
      <c r="D146" s="64"/>
      <c r="E146" s="406"/>
      <c r="F146" s="407"/>
      <c r="G146" s="64"/>
      <c r="H146" s="64"/>
      <c r="I146" s="64"/>
      <c r="J146" s="401"/>
      <c r="K146" s="401"/>
      <c r="L146" s="401"/>
      <c r="M146" s="401"/>
      <c r="N146" s="401"/>
      <c r="O146" s="401"/>
      <c r="P146" s="401"/>
    </row>
    <row r="147" spans="2:16">
      <c r="B147" s="401"/>
      <c r="C147" s="64"/>
      <c r="D147" s="64"/>
      <c r="E147" s="406"/>
      <c r="F147" s="407"/>
      <c r="G147" s="64"/>
      <c r="H147" s="64"/>
      <c r="I147" s="64"/>
      <c r="J147" s="401"/>
      <c r="K147" s="401"/>
      <c r="L147" s="401"/>
      <c r="M147" s="401"/>
      <c r="N147" s="401"/>
      <c r="O147" s="401"/>
      <c r="P147" s="401"/>
    </row>
    <row r="148" spans="2:16">
      <c r="B148" s="401"/>
      <c r="C148" s="64"/>
      <c r="D148" s="64"/>
      <c r="E148" s="406"/>
      <c r="F148" s="407"/>
      <c r="G148" s="64"/>
      <c r="H148" s="64"/>
      <c r="I148" s="64"/>
      <c r="J148" s="401"/>
      <c r="K148" s="401"/>
      <c r="L148" s="401"/>
      <c r="M148" s="401"/>
      <c r="N148" s="401"/>
      <c r="O148" s="401"/>
      <c r="P148" s="401"/>
    </row>
    <row r="149" spans="2:16">
      <c r="B149" s="401"/>
      <c r="C149" s="64"/>
      <c r="D149" s="64"/>
      <c r="E149" s="406"/>
      <c r="F149" s="407"/>
      <c r="G149" s="64"/>
      <c r="H149" s="64"/>
      <c r="I149" s="64"/>
      <c r="J149" s="401"/>
      <c r="K149" s="401"/>
      <c r="L149" s="401"/>
      <c r="M149" s="401"/>
      <c r="N149" s="401"/>
      <c r="O149" s="401"/>
      <c r="P149" s="401"/>
    </row>
    <row r="150" spans="2:16">
      <c r="B150" s="401"/>
      <c r="C150" s="64"/>
      <c r="D150" s="64"/>
      <c r="E150" s="406"/>
      <c r="F150" s="407"/>
      <c r="G150" s="64"/>
      <c r="H150" s="64"/>
      <c r="I150" s="64"/>
      <c r="J150" s="401"/>
      <c r="K150" s="401"/>
      <c r="L150" s="401"/>
      <c r="M150" s="401"/>
      <c r="N150" s="401"/>
      <c r="O150" s="401"/>
      <c r="P150" s="401"/>
    </row>
    <row r="151" spans="2:16">
      <c r="B151" s="401"/>
      <c r="C151" s="64"/>
      <c r="D151" s="64"/>
      <c r="E151" s="406"/>
      <c r="F151" s="407"/>
      <c r="G151" s="64"/>
      <c r="H151" s="64"/>
      <c r="I151" s="64"/>
      <c r="J151" s="401"/>
      <c r="K151" s="401"/>
      <c r="L151" s="401"/>
      <c r="M151" s="401"/>
      <c r="N151" s="401"/>
      <c r="O151" s="401"/>
      <c r="P151" s="401"/>
    </row>
    <row r="152" spans="2:16">
      <c r="B152" s="401"/>
      <c r="C152" s="64"/>
      <c r="D152" s="64"/>
      <c r="E152" s="406"/>
      <c r="F152" s="407"/>
      <c r="G152" s="64"/>
      <c r="H152" s="64"/>
      <c r="I152" s="64"/>
      <c r="J152" s="401"/>
      <c r="K152" s="401"/>
      <c r="L152" s="401"/>
      <c r="M152" s="401"/>
      <c r="N152" s="401"/>
      <c r="O152" s="401"/>
      <c r="P152" s="401"/>
    </row>
    <row r="153" spans="2:16">
      <c r="B153" s="401"/>
      <c r="C153" s="64"/>
      <c r="D153" s="64"/>
      <c r="E153" s="406"/>
      <c r="F153" s="407"/>
      <c r="G153" s="64"/>
      <c r="H153" s="64"/>
      <c r="I153" s="64"/>
      <c r="J153" s="401"/>
      <c r="K153" s="401"/>
      <c r="L153" s="401"/>
      <c r="M153" s="401"/>
      <c r="N153" s="401"/>
      <c r="O153" s="401"/>
      <c r="P153" s="401"/>
    </row>
    <row r="154" spans="2:16">
      <c r="B154" s="401"/>
      <c r="C154" s="64"/>
      <c r="D154" s="64"/>
      <c r="E154" s="406"/>
      <c r="F154" s="407"/>
      <c r="G154" s="64"/>
      <c r="H154" s="64"/>
      <c r="I154" s="64"/>
      <c r="J154" s="401"/>
      <c r="K154" s="401"/>
      <c r="L154" s="401"/>
      <c r="M154" s="401"/>
      <c r="N154" s="401"/>
      <c r="O154" s="401"/>
      <c r="P154" s="401"/>
    </row>
    <row r="155" spans="2:16">
      <c r="B155" s="401"/>
      <c r="C155" s="64"/>
      <c r="D155" s="64"/>
      <c r="E155" s="406"/>
      <c r="F155" s="407"/>
      <c r="G155" s="64"/>
      <c r="H155" s="64"/>
      <c r="I155" s="64"/>
      <c r="J155" s="401"/>
      <c r="K155" s="401"/>
      <c r="L155" s="401"/>
      <c r="M155" s="401"/>
      <c r="N155" s="401"/>
      <c r="O155" s="401"/>
      <c r="P155" s="401"/>
    </row>
    <row r="156" spans="2:16">
      <c r="B156" s="401"/>
      <c r="C156" s="64"/>
      <c r="D156" s="64"/>
      <c r="E156" s="406"/>
      <c r="F156" s="407"/>
      <c r="G156" s="64"/>
      <c r="H156" s="64"/>
      <c r="I156" s="64"/>
      <c r="J156" s="401"/>
      <c r="K156" s="401"/>
      <c r="L156" s="401"/>
      <c r="M156" s="401"/>
      <c r="N156" s="401"/>
      <c r="O156" s="401"/>
      <c r="P156" s="401"/>
    </row>
    <row r="157" spans="2:16">
      <c r="B157" s="401"/>
      <c r="C157" s="64"/>
      <c r="D157" s="64"/>
      <c r="E157" s="406"/>
      <c r="F157" s="407"/>
      <c r="G157" s="64"/>
      <c r="H157" s="64"/>
      <c r="I157" s="64"/>
      <c r="J157" s="401"/>
      <c r="K157" s="401"/>
      <c r="L157" s="401"/>
      <c r="M157" s="401"/>
      <c r="N157" s="401"/>
      <c r="O157" s="401"/>
      <c r="P157" s="401"/>
    </row>
    <row r="158" spans="2:16">
      <c r="B158" s="401"/>
      <c r="C158" s="64"/>
      <c r="D158" s="64"/>
      <c r="E158" s="406"/>
      <c r="F158" s="407"/>
      <c r="G158" s="64"/>
      <c r="H158" s="64"/>
      <c r="I158" s="64"/>
      <c r="J158" s="401"/>
      <c r="K158" s="401"/>
      <c r="L158" s="401"/>
      <c r="M158" s="401"/>
      <c r="N158" s="401"/>
      <c r="O158" s="401"/>
      <c r="P158" s="401"/>
    </row>
    <row r="159" spans="2:16">
      <c r="B159" s="401"/>
      <c r="C159" s="64"/>
      <c r="D159" s="64"/>
      <c r="E159" s="406"/>
      <c r="F159" s="407"/>
      <c r="G159" s="64"/>
      <c r="H159" s="64"/>
      <c r="I159" s="64"/>
      <c r="J159" s="401"/>
      <c r="K159" s="401"/>
      <c r="L159" s="401"/>
      <c r="M159" s="401"/>
      <c r="N159" s="401"/>
      <c r="O159" s="401"/>
      <c r="P159" s="401"/>
    </row>
    <row r="160" spans="2:16">
      <c r="B160" s="401"/>
      <c r="C160" s="64"/>
      <c r="D160" s="64"/>
      <c r="E160" s="406"/>
      <c r="F160" s="407"/>
      <c r="G160" s="64"/>
      <c r="H160" s="64"/>
      <c r="I160" s="64"/>
      <c r="J160" s="401"/>
      <c r="K160" s="401"/>
      <c r="L160" s="401"/>
      <c r="M160" s="401"/>
      <c r="N160" s="401"/>
      <c r="O160" s="401"/>
      <c r="P160" s="401"/>
    </row>
    <row r="161" spans="2:16">
      <c r="B161" s="401"/>
      <c r="C161" s="64"/>
      <c r="D161" s="64"/>
      <c r="E161" s="406"/>
      <c r="F161" s="407"/>
      <c r="G161" s="64"/>
      <c r="H161" s="64"/>
      <c r="I161" s="64"/>
      <c r="J161" s="401"/>
      <c r="K161" s="401"/>
      <c r="L161" s="401"/>
      <c r="M161" s="401"/>
      <c r="N161" s="401"/>
      <c r="O161" s="401"/>
      <c r="P161" s="401"/>
    </row>
    <row r="162" spans="2:16">
      <c r="B162" s="401"/>
      <c r="C162" s="64"/>
      <c r="D162" s="64"/>
      <c r="E162" s="406"/>
      <c r="F162" s="407"/>
      <c r="G162" s="64"/>
      <c r="H162" s="64"/>
      <c r="I162" s="64"/>
      <c r="J162" s="401"/>
      <c r="K162" s="401"/>
      <c r="L162" s="401"/>
      <c r="M162" s="401"/>
      <c r="N162" s="401"/>
      <c r="O162" s="401"/>
      <c r="P162" s="401"/>
    </row>
  </sheetData>
  <phoneticPr fontId="0" type="noConversion"/>
  <conditionalFormatting sqref="C57:C62 D127:E131 C133:E135 D120:E124 D23:E26 C126:E126 C127:C132 C28:E28 C23:C27 C120:C125 C35:E35 D29:E33 C29:C34 D36:E40 C36:C41 C42:E42 C49:E49 D43:E47 C43:C48 C56:E56 D50:E54 C50:C55 C63:E63 D57:E61 C85:C90 D64:E68 C64:C69 C70:E70 C77:E77 D71:E75 C71:C76 C84:E84 D78:E82 C78:C83 C91:E91 D85:E89 C113:C118 D92:E96 C92:C97 C98:E98 C105:E105 D99:E103 C99:C104 C112:E112 D106:E110 C106:C111 C119:E119 D113:E117 C14:E22">
    <cfRule type="expression" dxfId="514" priority="14" stopIfTrue="1">
      <formula>$S14&gt;=1</formula>
    </cfRule>
  </conditionalFormatting>
  <conditionalFormatting sqref="C135:E135 D23:E23 D131:E133 C124:E130 C32:C35 D32:E34 C25:E31 C43:C46 D43:E45 C36:E42 C54:C57 D54:E56 C47:E53 C65:C68 D65:E67 C58:E64 C76:C79 D76:E78 C69:E75 C87:C90 D87:E89 C80:E86 C98:C101 D98:E100 C91:E97 C109:C112 D109:E111 C102:E108 C120:C123 D120:E122 C113:E119 C131:C134 C23:C24">
    <cfRule type="expression" dxfId="513" priority="13" stopIfTrue="1">
      <formula>$S23&gt;=1</formula>
    </cfRule>
  </conditionalFormatting>
  <conditionalFormatting sqref="C13">
    <cfRule type="expression" dxfId="512" priority="12" stopIfTrue="1">
      <formula>$S10&gt;=1</formula>
    </cfRule>
  </conditionalFormatting>
  <conditionalFormatting sqref="D23:E23 C69:E75 C80:E88 C32:C35 D32:E34 C25:E31 C43:C46 D43:E45 C36:E42 C54:C57 D54:E56 C47:E53 C65:C68 D65:E67 C58:E64 C76:C79 D76:E78 C23:C24">
    <cfRule type="expression" dxfId="511" priority="11" stopIfTrue="1">
      <formula>$S23&gt;=1</formula>
    </cfRule>
  </conditionalFormatting>
  <conditionalFormatting sqref="D131:E133 C124:E130 C135:E135 D109:E111 C102:E108 C120:C123 D120:E122 C113:E119 C40:E42 C43:C46 D43:E45 C131:C134 C54:C57 D54:E56 C47:E53 C65:C68 D65:E67 C58:E64 C76:C79 D76:E78 C69:E75 C87:C90 D87:E89 C80:E86 C98:C101 D98:E100 C91:E97 C109:C112">
    <cfRule type="expression" dxfId="510" priority="9" stopIfTrue="1">
      <formula>$S40&gt;=1</formula>
    </cfRule>
  </conditionalFormatting>
  <conditionalFormatting sqref="D28:E33 D35:E39 C23:C39 D23:E26">
    <cfRule type="expression" dxfId="509" priority="8" stopIfTrue="1">
      <formula>$U23&gt;=1</formula>
    </cfRule>
  </conditionalFormatting>
  <conditionalFormatting sqref="C135:E135 D23:E23 D131:E133 C124:E130 C32:C35 D32:E34 C25:E31 C43:C46 D43:E45 C36:E42 C54:C57 D54:E56 C47:E53 C65:C68 D65:E67 C58:E64 C76:C79 D76:E78 C69:E75 C87:C90 D87:E89 C80:E86 C98:C101 D98:E100 C91:E97 C109:C112 D109:E111 C102:E108 C120:C123 D120:E122 C113:E119 C131:C134 C23:C24">
    <cfRule type="expression" dxfId="508" priority="4" stopIfTrue="1">
      <formula>$S23&gt;=1</formula>
    </cfRule>
  </conditionalFormatting>
  <conditionalFormatting sqref="C135:E135 D23:E23 D131:E133 C124:E130 C32:C35 D32:E34 C25:E31 C43:C46 D43:E45 C36:E42 C54:C57 D54:E56 C47:E53 C65:C68 D65:E67 C58:E64 C76:C79 D76:E78 C69:E75 C87:C90 D87:E89 C80:E86 C98:C101 D98:E100 C91:E97 C109:C112 D109:E111 C102:E108 C120:C123 D120:E122 C113:E119 C131:C134 C23:C24">
    <cfRule type="expression" dxfId="507" priority="2" stopIfTrue="1">
      <formula>$S23&gt;=1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7" max="65535" man="1"/>
    <brk id="47" max="65535" man="1"/>
    <brk id="67" max="65535" man="1"/>
    <brk id="87" max="65535" man="1"/>
    <brk id="107" max="65535" man="1"/>
    <brk id="127" max="65535" man="1"/>
  </rowBreaks>
  <drawing r:id="rId2"/>
  <legacyDrawing r:id="rId3"/>
</worksheet>
</file>

<file path=xl/worksheets/sheet8.xml><?xml version="1.0" encoding="utf-8"?>
<worksheet xmlns="http://schemas.openxmlformats.org/spreadsheetml/2006/main" xmlns:r="http://schemas.openxmlformats.org/officeDocument/2006/relationships">
  <sheetPr codeName="Sheet20"/>
  <dimension ref="A1:AB150"/>
  <sheetViews>
    <sheetView showGridLines="0" showZeros="0" zoomScale="86" workbookViewId="0">
      <pane ySplit="6" topLeftCell="A7" activePane="bottomLeft" state="frozen"/>
      <selection activeCell="C42" sqref="C42"/>
      <selection pane="bottomLeft" activeCell="D2" sqref="D2"/>
    </sheetView>
  </sheetViews>
  <sheetFormatPr defaultRowHeight="12.75"/>
  <cols>
    <col min="1" max="1" width="3.85546875" customWidth="1"/>
    <col min="2" max="2" width="6.7109375" customWidth="1"/>
    <col min="3" max="3" width="22.85546875" customWidth="1"/>
    <col min="4" max="4" width="21.85546875" customWidth="1"/>
    <col min="5" max="5" width="7.7109375" style="40" customWidth="1"/>
    <col min="6" max="6" width="12.140625" style="410" customWidth="1"/>
    <col min="7" max="7" width="0.28515625" style="58" hidden="1" customWidth="1"/>
    <col min="8" max="8" width="3" style="58" hidden="1" customWidth="1"/>
    <col min="9" max="9" width="2.85546875" style="58" hidden="1" customWidth="1"/>
    <col min="10" max="10" width="7.7109375" style="401" customWidth="1"/>
    <col min="11" max="11" width="7.7109375" style="40" customWidth="1"/>
    <col min="12" max="12" width="11.7109375" style="40" customWidth="1"/>
    <col min="13" max="13" width="3.140625" style="40" hidden="1" customWidth="1"/>
    <col min="14" max="14" width="7.140625" style="40" customWidth="1"/>
    <col min="15" max="15" width="0.140625" style="40" hidden="1" customWidth="1"/>
    <col min="16" max="16" width="7.5703125" style="40" customWidth="1"/>
    <col min="17" max="17" width="7.7109375" style="40" customWidth="1"/>
    <col min="18" max="18" width="7.7109375" style="177" customWidth="1"/>
    <col min="19" max="19" width="3.140625" style="40" hidden="1" customWidth="1"/>
    <col min="20" max="20" width="6.28515625" style="174" customWidth="1"/>
    <col min="21" max="21" width="14.7109375" style="174" hidden="1" customWidth="1"/>
    <col min="22" max="23" width="2.42578125" style="174" hidden="1" customWidth="1"/>
  </cols>
  <sheetData>
    <row r="1" spans="1:28" ht="26.25">
      <c r="A1" s="49">
        <f>'vnos podatkov'!$A$6</f>
        <v>0</v>
      </c>
      <c r="B1" s="49"/>
      <c r="C1" s="50"/>
      <c r="D1" s="148"/>
      <c r="E1" s="151" t="s">
        <v>74</v>
      </c>
      <c r="G1" s="79"/>
      <c r="H1" s="79"/>
      <c r="I1" s="79"/>
      <c r="J1" s="638"/>
      <c r="K1" s="219"/>
      <c r="L1" s="219"/>
      <c r="M1" s="52"/>
      <c r="N1" s="52"/>
      <c r="O1" s="52"/>
      <c r="P1" s="219"/>
      <c r="Q1" s="219"/>
      <c r="R1" s="635"/>
      <c r="S1" s="52"/>
    </row>
    <row r="2" spans="1:28" ht="16.5" thickBot="1">
      <c r="A2" s="941">
        <f>'vnos podatkov'!$A$8</f>
        <v>0</v>
      </c>
      <c r="B2" s="53">
        <f>'vnos podatkov'!$B$8</f>
        <v>0</v>
      </c>
      <c r="C2" s="895">
        <f>'vnos podatkov'!$C$8</f>
        <v>0</v>
      </c>
      <c r="D2" s="46"/>
      <c r="E2" s="151" t="s">
        <v>82</v>
      </c>
      <c r="G2" s="59"/>
      <c r="H2" s="59"/>
      <c r="I2" s="59"/>
      <c r="J2" s="223"/>
      <c r="K2" s="223"/>
      <c r="L2" s="638"/>
      <c r="M2" s="51"/>
      <c r="N2" s="51"/>
      <c r="O2" s="51"/>
      <c r="P2" s="638"/>
      <c r="Q2" s="637"/>
      <c r="R2" s="1018"/>
      <c r="S2" s="375"/>
    </row>
    <row r="3" spans="1:28" s="2" customFormat="1" ht="13.5" thickBot="1">
      <c r="A3" s="656" t="s">
        <v>119</v>
      </c>
      <c r="B3" s="659"/>
      <c r="C3" s="659"/>
      <c r="D3" s="660"/>
      <c r="E3" s="19"/>
      <c r="F3" s="411"/>
      <c r="G3" s="80"/>
      <c r="H3" s="80"/>
      <c r="I3" s="80"/>
      <c r="J3" s="158"/>
      <c r="K3" s="640"/>
      <c r="L3" s="225"/>
      <c r="M3" s="69"/>
      <c r="N3" s="383"/>
      <c r="O3" s="383"/>
      <c r="P3" s="1665" t="s">
        <v>75</v>
      </c>
      <c r="Q3" s="1665"/>
      <c r="R3" s="1665"/>
      <c r="S3" s="374"/>
      <c r="T3" s="179"/>
      <c r="U3" s="180"/>
      <c r="V3" s="180"/>
      <c r="W3" s="180"/>
    </row>
    <row r="4" spans="1:28" s="2" customFormat="1">
      <c r="A4" s="42" t="s">
        <v>388</v>
      </c>
      <c r="B4" s="42"/>
      <c r="C4" s="153" t="s">
        <v>68</v>
      </c>
      <c r="D4" s="153" t="s">
        <v>76</v>
      </c>
      <c r="E4" s="42" t="s">
        <v>123</v>
      </c>
      <c r="F4" s="412"/>
      <c r="J4" s="153" t="s">
        <v>83</v>
      </c>
      <c r="K4" s="641"/>
      <c r="L4" s="639" t="s">
        <v>69</v>
      </c>
      <c r="M4" s="85"/>
      <c r="N4" s="383"/>
      <c r="O4" s="383"/>
      <c r="P4" s="1665"/>
      <c r="Q4" s="1665"/>
      <c r="R4" s="1665"/>
      <c r="S4" s="19"/>
      <c r="T4" s="179"/>
      <c r="U4" s="181"/>
      <c r="V4" s="181"/>
      <c r="W4" s="181"/>
    </row>
    <row r="5" spans="1:28" s="2" customFormat="1" ht="13.5" thickBot="1">
      <c r="A5" s="942">
        <f>'vnos podatkov'!$D$8</f>
        <v>0</v>
      </c>
      <c r="B5" s="942"/>
      <c r="C5" s="1011">
        <f>'vnos podatkov'!$A$10</f>
        <v>0</v>
      </c>
      <c r="D5" s="388">
        <f>'vnos podatkov'!$C$10</f>
        <v>0</v>
      </c>
      <c r="E5" s="631">
        <f>'vnos podatkov'!$D$10</f>
        <v>0</v>
      </c>
      <c r="F5" s="942"/>
      <c r="G5" s="631"/>
      <c r="H5" s="631"/>
      <c r="I5" s="631"/>
      <c r="J5" s="388">
        <f>'vnos podatkov'!$B$10</f>
        <v>0</v>
      </c>
      <c r="K5" s="1012"/>
      <c r="L5" s="388">
        <f>'vnos podatkov'!$E$10</f>
        <v>0</v>
      </c>
      <c r="M5" s="1031"/>
      <c r="N5" s="384"/>
      <c r="O5" s="384"/>
      <c r="P5" s="1665"/>
      <c r="Q5" s="1665"/>
      <c r="R5" s="1665"/>
      <c r="S5" s="178"/>
      <c r="T5" s="179"/>
      <c r="U5" s="181"/>
      <c r="V5" s="181"/>
      <c r="W5" s="181"/>
    </row>
    <row r="6" spans="1:28" s="373" customFormat="1" ht="34.5" customHeight="1">
      <c r="A6" s="1014" t="s">
        <v>80</v>
      </c>
      <c r="B6" s="1014" t="s">
        <v>126</v>
      </c>
      <c r="C6" s="1014" t="s">
        <v>138</v>
      </c>
      <c r="D6" s="1014" t="s">
        <v>137</v>
      </c>
      <c r="E6" s="1014" t="s">
        <v>76</v>
      </c>
      <c r="F6" s="1015" t="s">
        <v>77</v>
      </c>
      <c r="G6" s="1014"/>
      <c r="H6" s="1014"/>
      <c r="I6" s="1014"/>
      <c r="J6" s="1016" t="s">
        <v>95</v>
      </c>
      <c r="K6" s="1014" t="s">
        <v>209</v>
      </c>
      <c r="L6" s="1014" t="s">
        <v>210</v>
      </c>
      <c r="M6" s="1017"/>
      <c r="N6" s="1014" t="s">
        <v>346</v>
      </c>
      <c r="O6" s="1032"/>
      <c r="P6" s="1014" t="s">
        <v>78</v>
      </c>
      <c r="Q6" s="1014" t="s">
        <v>84</v>
      </c>
      <c r="R6" s="1014" t="s">
        <v>96</v>
      </c>
      <c r="S6" s="376" t="s">
        <v>1</v>
      </c>
      <c r="T6" s="377"/>
      <c r="U6" s="377"/>
      <c r="V6" s="377"/>
      <c r="W6" s="377"/>
    </row>
    <row r="7" spans="1:28" s="11" customFormat="1" ht="18.95" customHeight="1">
      <c r="A7" s="1010">
        <v>1</v>
      </c>
      <c r="B7" s="1469"/>
      <c r="C7" s="1470"/>
      <c r="D7" s="1470"/>
      <c r="E7" s="1471"/>
      <c r="F7" s="1472"/>
      <c r="G7" s="1472"/>
      <c r="H7" s="1472"/>
      <c r="I7" s="1473"/>
      <c r="J7" s="1469"/>
      <c r="K7" s="1469"/>
      <c r="L7" s="1469"/>
      <c r="M7" s="1469"/>
      <c r="N7" s="1469"/>
      <c r="O7" s="445"/>
      <c r="P7" s="650"/>
      <c r="Q7" s="636"/>
      <c r="R7" s="636"/>
      <c r="S7" s="434"/>
      <c r="T7" s="175"/>
      <c r="U7" s="175"/>
      <c r="V7" s="175"/>
      <c r="W7" s="175"/>
      <c r="X7" s="1487" t="s">
        <v>431</v>
      </c>
      <c r="Y7" s="1491"/>
      <c r="Z7" s="1491"/>
      <c r="AA7" s="1491"/>
      <c r="AB7" s="1492"/>
    </row>
    <row r="8" spans="1:28" s="11" customFormat="1" ht="18.95" customHeight="1">
      <c r="A8" s="1010">
        <v>2</v>
      </c>
      <c r="B8" s="1469"/>
      <c r="C8" s="1470"/>
      <c r="D8" s="1470"/>
      <c r="E8" s="1471"/>
      <c r="F8" s="1472"/>
      <c r="G8" s="1472"/>
      <c r="H8" s="1472"/>
      <c r="I8" s="1473"/>
      <c r="J8" s="1469"/>
      <c r="K8" s="1469"/>
      <c r="L8" s="1469"/>
      <c r="M8" s="1469"/>
      <c r="N8" s="1469"/>
      <c r="O8" s="445"/>
      <c r="P8" s="445"/>
      <c r="Q8" s="636"/>
      <c r="R8" s="636"/>
      <c r="S8" s="402"/>
      <c r="T8" s="175"/>
      <c r="U8" s="175"/>
      <c r="V8" s="175"/>
      <c r="W8" s="175"/>
      <c r="X8" s="1488" t="s">
        <v>437</v>
      </c>
      <c r="Y8" s="1493"/>
      <c r="Z8" s="1493"/>
      <c r="AA8" s="1493"/>
      <c r="AB8" s="1494"/>
    </row>
    <row r="9" spans="1:28" s="11" customFormat="1" ht="18.95" customHeight="1">
      <c r="A9" s="1010">
        <v>3</v>
      </c>
      <c r="B9" s="1469"/>
      <c r="C9" s="1470"/>
      <c r="D9" s="1470"/>
      <c r="E9" s="1471"/>
      <c r="F9" s="1472"/>
      <c r="G9" s="1472"/>
      <c r="H9" s="1472"/>
      <c r="I9" s="1473"/>
      <c r="J9" s="1469"/>
      <c r="K9" s="1469"/>
      <c r="L9" s="1469"/>
      <c r="M9" s="1469"/>
      <c r="N9" s="1469"/>
      <c r="O9" s="445"/>
      <c r="P9" s="650"/>
      <c r="Q9" s="636"/>
      <c r="R9" s="636"/>
      <c r="S9" s="402"/>
      <c r="T9" s="175"/>
      <c r="U9" s="175"/>
      <c r="V9" s="175"/>
      <c r="W9" s="175"/>
      <c r="X9" s="1488" t="s">
        <v>432</v>
      </c>
      <c r="Y9" s="1493"/>
      <c r="Z9" s="1493"/>
      <c r="AA9" s="1493"/>
      <c r="AB9" s="1494"/>
    </row>
    <row r="10" spans="1:28" s="11" customFormat="1" ht="18.95" customHeight="1">
      <c r="A10" s="1010">
        <v>4</v>
      </c>
      <c r="B10" s="1469"/>
      <c r="C10" s="1470"/>
      <c r="D10" s="1470"/>
      <c r="E10" s="1471"/>
      <c r="F10" s="1472"/>
      <c r="G10" s="1472"/>
      <c r="H10" s="1472"/>
      <c r="I10" s="1473"/>
      <c r="J10" s="1469"/>
      <c r="K10" s="1469"/>
      <c r="L10" s="1469"/>
      <c r="M10" s="1469"/>
      <c r="N10" s="1469"/>
      <c r="O10" s="445"/>
      <c r="P10" s="445"/>
      <c r="Q10" s="636"/>
      <c r="R10" s="636"/>
      <c r="S10" s="402"/>
      <c r="T10" s="175"/>
      <c r="U10" s="175"/>
      <c r="V10" s="175"/>
      <c r="W10" s="175"/>
      <c r="X10" s="1488" t="s">
        <v>438</v>
      </c>
      <c r="Y10" s="1493"/>
      <c r="Z10" s="1493"/>
      <c r="AA10" s="1493"/>
      <c r="AB10" s="1494"/>
    </row>
    <row r="11" spans="1:28" s="11" customFormat="1" ht="21.75" customHeight="1">
      <c r="A11" s="1010">
        <v>5</v>
      </c>
      <c r="B11" s="1469"/>
      <c r="C11" s="1470"/>
      <c r="D11" s="1470"/>
      <c r="E11" s="1471"/>
      <c r="F11" s="1472"/>
      <c r="G11" s="1472"/>
      <c r="H11" s="1472"/>
      <c r="I11" s="1473"/>
      <c r="J11" s="1469"/>
      <c r="K11" s="1469"/>
      <c r="L11" s="1469"/>
      <c r="M11" s="1469"/>
      <c r="N11" s="1469"/>
      <c r="O11" s="445"/>
      <c r="P11" s="445"/>
      <c r="Q11" s="636"/>
      <c r="R11" s="636"/>
      <c r="S11" s="402"/>
      <c r="T11" s="175"/>
      <c r="U11" s="175"/>
      <c r="V11" s="175"/>
      <c r="W11" s="175"/>
      <c r="X11" s="1489" t="s">
        <v>439</v>
      </c>
      <c r="Y11" s="1493"/>
      <c r="Z11" s="1493"/>
      <c r="AA11" s="1493"/>
      <c r="AB11" s="1494"/>
    </row>
    <row r="12" spans="1:28" s="11" customFormat="1" ht="18.75" customHeight="1">
      <c r="A12" s="1010">
        <v>6</v>
      </c>
      <c r="B12" s="1469"/>
      <c r="C12" s="1470"/>
      <c r="D12" s="1470"/>
      <c r="E12" s="1471"/>
      <c r="F12" s="1472"/>
      <c r="G12" s="1472"/>
      <c r="H12" s="1472"/>
      <c r="I12" s="1473"/>
      <c r="J12" s="1469"/>
      <c r="K12" s="1469"/>
      <c r="L12" s="1469"/>
      <c r="M12" s="1469"/>
      <c r="N12" s="1469"/>
      <c r="O12" s="445"/>
      <c r="P12" s="445"/>
      <c r="Q12" s="636"/>
      <c r="R12" s="636"/>
      <c r="S12" s="402"/>
      <c r="T12" s="175"/>
      <c r="U12" s="175"/>
      <c r="V12" s="175"/>
      <c r="W12" s="175"/>
      <c r="X12" s="1490" t="s">
        <v>436</v>
      </c>
      <c r="Y12" s="1495"/>
      <c r="Z12" s="1495"/>
      <c r="AA12" s="1495"/>
      <c r="AB12" s="1496"/>
    </row>
    <row r="13" spans="1:28" s="11" customFormat="1" ht="18.95" customHeight="1">
      <c r="A13" s="1010">
        <v>7</v>
      </c>
      <c r="B13" s="1469"/>
      <c r="C13" s="1470"/>
      <c r="D13" s="1470"/>
      <c r="E13" s="1471"/>
      <c r="F13" s="1472"/>
      <c r="G13" s="1472"/>
      <c r="H13" s="1472"/>
      <c r="I13" s="1473"/>
      <c r="J13" s="1469"/>
      <c r="K13" s="1469"/>
      <c r="L13" s="1469"/>
      <c r="M13" s="1469"/>
      <c r="N13" s="1469"/>
      <c r="O13" s="445"/>
      <c r="P13" s="445"/>
      <c r="Q13" s="636"/>
      <c r="R13" s="636"/>
      <c r="S13" s="402"/>
      <c r="T13" s="175"/>
      <c r="U13" s="175"/>
      <c r="V13" s="175"/>
      <c r="W13" s="175"/>
    </row>
    <row r="14" spans="1:28" s="11" customFormat="1" ht="18.95" customHeight="1">
      <c r="A14" s="1010">
        <v>8</v>
      </c>
      <c r="B14" s="1469"/>
      <c r="C14" s="1470"/>
      <c r="D14" s="1470"/>
      <c r="E14" s="1471"/>
      <c r="F14" s="1472"/>
      <c r="G14" s="1472"/>
      <c r="H14" s="1472"/>
      <c r="I14" s="1473"/>
      <c r="J14" s="1469"/>
      <c r="K14" s="1469"/>
      <c r="L14" s="1469"/>
      <c r="M14" s="1469"/>
      <c r="N14" s="1469"/>
      <c r="O14" s="445"/>
      <c r="P14" s="445"/>
      <c r="Q14" s="636"/>
      <c r="R14" s="636"/>
      <c r="S14" s="402"/>
      <c r="T14" s="175"/>
      <c r="U14" s="175"/>
      <c r="V14" s="175"/>
      <c r="W14" s="175"/>
    </row>
    <row r="15" spans="1:28" s="11" customFormat="1" ht="18.95" customHeight="1">
      <c r="A15" s="1010">
        <v>9</v>
      </c>
      <c r="B15" s="1469"/>
      <c r="C15" s="1470"/>
      <c r="D15" s="1470"/>
      <c r="E15" s="1471"/>
      <c r="F15" s="1472"/>
      <c r="G15" s="1472"/>
      <c r="H15" s="1472"/>
      <c r="I15" s="1473"/>
      <c r="J15" s="1469"/>
      <c r="K15" s="1469"/>
      <c r="L15" s="1469"/>
      <c r="M15" s="1469"/>
      <c r="N15" s="1469"/>
      <c r="O15" s="445"/>
      <c r="P15" s="445"/>
      <c r="Q15" s="636"/>
      <c r="R15" s="636"/>
      <c r="S15" s="402"/>
      <c r="T15" s="175"/>
      <c r="U15" s="175"/>
      <c r="V15" s="175"/>
      <c r="W15" s="175"/>
    </row>
    <row r="16" spans="1:28" s="11" customFormat="1" ht="18.95" customHeight="1">
      <c r="A16" s="1010">
        <v>10</v>
      </c>
      <c r="B16" s="1469"/>
      <c r="C16" s="1470"/>
      <c r="D16" s="1470"/>
      <c r="E16" s="1471"/>
      <c r="F16" s="1472"/>
      <c r="G16" s="1472"/>
      <c r="H16" s="1472"/>
      <c r="I16" s="1473"/>
      <c r="J16" s="1469"/>
      <c r="K16" s="1469"/>
      <c r="L16" s="1469"/>
      <c r="M16" s="1469"/>
      <c r="N16" s="1469"/>
      <c r="O16" s="445"/>
      <c r="P16" s="445"/>
      <c r="Q16" s="636"/>
      <c r="R16" s="636"/>
      <c r="S16" s="402"/>
      <c r="T16" s="175"/>
      <c r="U16" s="175"/>
      <c r="V16" s="175"/>
      <c r="W16" s="175"/>
    </row>
    <row r="17" spans="1:23" s="11" customFormat="1" ht="18.95" customHeight="1">
      <c r="A17" s="1010">
        <v>11</v>
      </c>
      <c r="B17" s="1469"/>
      <c r="C17" s="1470"/>
      <c r="D17" s="1470"/>
      <c r="E17" s="1471"/>
      <c r="F17" s="1472"/>
      <c r="G17" s="1472"/>
      <c r="H17" s="1472"/>
      <c r="I17" s="1473"/>
      <c r="J17" s="1469"/>
      <c r="K17" s="1469"/>
      <c r="L17" s="1469"/>
      <c r="M17" s="1469"/>
      <c r="N17" s="1469"/>
      <c r="O17" s="445"/>
      <c r="P17" s="445"/>
      <c r="Q17" s="636"/>
      <c r="R17" s="636"/>
      <c r="S17" s="402"/>
      <c r="T17" s="175"/>
      <c r="U17" s="175"/>
      <c r="V17" s="175"/>
      <c r="W17" s="175"/>
    </row>
    <row r="18" spans="1:23" s="11" customFormat="1" ht="18.95" customHeight="1">
      <c r="A18" s="1010">
        <v>12</v>
      </c>
      <c r="B18" s="1469"/>
      <c r="C18" s="1470"/>
      <c r="D18" s="1470"/>
      <c r="E18" s="1471"/>
      <c r="F18" s="1472"/>
      <c r="G18" s="1472"/>
      <c r="H18" s="1472"/>
      <c r="I18" s="1473"/>
      <c r="J18" s="1469"/>
      <c r="K18" s="1469"/>
      <c r="L18" s="1469"/>
      <c r="M18" s="1469"/>
      <c r="N18" s="1469"/>
      <c r="O18" s="445"/>
      <c r="P18" s="445"/>
      <c r="Q18" s="636"/>
      <c r="R18" s="636"/>
      <c r="S18" s="402"/>
      <c r="T18" s="175"/>
      <c r="U18" s="175"/>
      <c r="V18" s="175"/>
      <c r="W18" s="175"/>
    </row>
    <row r="19" spans="1:23" s="11" customFormat="1" ht="18.95" customHeight="1">
      <c r="A19" s="1010">
        <v>13</v>
      </c>
      <c r="B19" s="1469"/>
      <c r="C19" s="1470"/>
      <c r="D19" s="1470"/>
      <c r="E19" s="1471"/>
      <c r="F19" s="1472"/>
      <c r="G19" s="1472"/>
      <c r="H19" s="1472"/>
      <c r="I19" s="1473"/>
      <c r="J19" s="1469"/>
      <c r="K19" s="1469"/>
      <c r="L19" s="1469"/>
      <c r="M19" s="1469"/>
      <c r="N19" s="1469"/>
      <c r="O19" s="445"/>
      <c r="P19" s="445"/>
      <c r="Q19" s="636"/>
      <c r="R19" s="636"/>
      <c r="S19" s="402"/>
      <c r="T19" s="175"/>
      <c r="U19" s="175"/>
      <c r="V19" s="175"/>
      <c r="W19" s="175"/>
    </row>
    <row r="20" spans="1:23" s="11" customFormat="1" ht="18.95" customHeight="1">
      <c r="A20" s="1010">
        <v>14</v>
      </c>
      <c r="B20" s="1469"/>
      <c r="C20" s="1470"/>
      <c r="D20" s="1470"/>
      <c r="E20" s="1471"/>
      <c r="F20" s="1472"/>
      <c r="G20" s="1472"/>
      <c r="H20" s="1472"/>
      <c r="I20" s="1473"/>
      <c r="J20" s="1469"/>
      <c r="K20" s="1469"/>
      <c r="L20" s="1469"/>
      <c r="M20" s="1469"/>
      <c r="N20" s="1469"/>
      <c r="O20" s="445"/>
      <c r="P20" s="445"/>
      <c r="Q20" s="636"/>
      <c r="R20" s="636"/>
      <c r="S20" s="402"/>
      <c r="T20" s="175"/>
      <c r="U20" s="175"/>
      <c r="V20" s="175"/>
      <c r="W20" s="175"/>
    </row>
    <row r="21" spans="1:23" s="11" customFormat="1" ht="18.95" customHeight="1">
      <c r="A21" s="1010">
        <v>15</v>
      </c>
      <c r="B21" s="1469"/>
      <c r="C21" s="1470"/>
      <c r="D21" s="1470"/>
      <c r="E21" s="1471"/>
      <c r="F21" s="1472"/>
      <c r="G21" s="1472"/>
      <c r="H21" s="1472"/>
      <c r="I21" s="1473"/>
      <c r="J21" s="1469"/>
      <c r="K21" s="1469"/>
      <c r="L21" s="1469"/>
      <c r="M21" s="1469"/>
      <c r="N21" s="1469"/>
      <c r="O21" s="445"/>
      <c r="P21" s="445"/>
      <c r="Q21" s="636"/>
      <c r="R21" s="636"/>
      <c r="S21" s="402"/>
      <c r="T21" s="175"/>
      <c r="U21" s="175"/>
      <c r="V21" s="175"/>
      <c r="W21" s="175"/>
    </row>
    <row r="22" spans="1:23" s="11" customFormat="1" ht="18.95" customHeight="1">
      <c r="A22" s="1010">
        <v>16</v>
      </c>
      <c r="B22" s="1469"/>
      <c r="C22" s="1470"/>
      <c r="D22" s="1470"/>
      <c r="E22" s="1471"/>
      <c r="F22" s="1472"/>
      <c r="G22" s="1472"/>
      <c r="H22" s="1472"/>
      <c r="I22" s="1473"/>
      <c r="J22" s="1469"/>
      <c r="K22" s="1469"/>
      <c r="L22" s="1469"/>
      <c r="M22" s="1469"/>
      <c r="N22" s="1469"/>
      <c r="O22" s="445"/>
      <c r="P22" s="445"/>
      <c r="Q22" s="636"/>
      <c r="R22" s="636"/>
      <c r="S22" s="402"/>
      <c r="T22" s="175"/>
      <c r="U22" s="175"/>
      <c r="V22" s="175"/>
      <c r="W22" s="175"/>
    </row>
    <row r="23" spans="1:23" s="11" customFormat="1" ht="18.95" customHeight="1">
      <c r="A23" s="1010">
        <v>17</v>
      </c>
      <c r="B23" s="1469"/>
      <c r="C23" s="1470"/>
      <c r="D23" s="1470"/>
      <c r="E23" s="1471"/>
      <c r="F23" s="1472"/>
      <c r="G23" s="1472"/>
      <c r="H23" s="1472"/>
      <c r="I23" s="1473"/>
      <c r="J23" s="1469"/>
      <c r="K23" s="1469"/>
      <c r="L23" s="1469"/>
      <c r="M23" s="1469"/>
      <c r="N23" s="1469"/>
      <c r="O23" s="445"/>
      <c r="P23" s="445"/>
      <c r="Q23" s="636"/>
      <c r="R23" s="636"/>
      <c r="S23" s="402"/>
      <c r="T23" s="175"/>
      <c r="U23" s="175"/>
      <c r="V23" s="175"/>
      <c r="W23" s="175"/>
    </row>
    <row r="24" spans="1:23" s="11" customFormat="1" ht="18.95" customHeight="1">
      <c r="A24" s="1010">
        <v>18</v>
      </c>
      <c r="B24" s="1469"/>
      <c r="C24" s="1470"/>
      <c r="D24" s="1470"/>
      <c r="E24" s="1471"/>
      <c r="F24" s="1472"/>
      <c r="G24" s="1472"/>
      <c r="H24" s="1472"/>
      <c r="I24" s="1473"/>
      <c r="J24" s="1469"/>
      <c r="K24" s="1469"/>
      <c r="L24" s="1469"/>
      <c r="M24" s="1469"/>
      <c r="N24" s="1469"/>
      <c r="O24" s="445"/>
      <c r="P24" s="445"/>
      <c r="Q24" s="636"/>
      <c r="R24" s="636"/>
      <c r="S24" s="402"/>
      <c r="T24" s="175"/>
      <c r="U24" s="175"/>
      <c r="V24" s="175"/>
      <c r="W24" s="175"/>
    </row>
    <row r="25" spans="1:23" s="11" customFormat="1" ht="18.95" customHeight="1">
      <c r="A25" s="1010">
        <v>19</v>
      </c>
      <c r="B25" s="1469"/>
      <c r="C25" s="1470"/>
      <c r="D25" s="1470"/>
      <c r="E25" s="1471"/>
      <c r="F25" s="1472"/>
      <c r="G25" s="1472"/>
      <c r="H25" s="1472"/>
      <c r="I25" s="1473"/>
      <c r="J25" s="1469"/>
      <c r="K25" s="1469"/>
      <c r="L25" s="1469"/>
      <c r="M25" s="1469"/>
      <c r="N25" s="1469"/>
      <c r="O25" s="445"/>
      <c r="P25" s="445"/>
      <c r="Q25" s="636"/>
      <c r="R25" s="636"/>
      <c r="S25" s="402"/>
      <c r="T25" s="175"/>
      <c r="U25" s="175"/>
      <c r="V25" s="175"/>
      <c r="W25" s="175"/>
    </row>
    <row r="26" spans="1:23" s="11" customFormat="1" ht="18.95" customHeight="1">
      <c r="A26" s="1010">
        <v>20</v>
      </c>
      <c r="B26" s="1469"/>
      <c r="C26" s="1470"/>
      <c r="D26" s="1470"/>
      <c r="E26" s="1471"/>
      <c r="F26" s="1472"/>
      <c r="G26" s="1472"/>
      <c r="H26" s="1472"/>
      <c r="I26" s="1473"/>
      <c r="J26" s="1469"/>
      <c r="K26" s="1469"/>
      <c r="L26" s="1469"/>
      <c r="M26" s="1469"/>
      <c r="N26" s="1469"/>
      <c r="O26" s="445"/>
      <c r="P26" s="445"/>
      <c r="Q26" s="636"/>
      <c r="R26" s="636"/>
      <c r="S26" s="402"/>
      <c r="T26" s="175"/>
      <c r="U26" s="175"/>
      <c r="V26" s="175"/>
      <c r="W26" s="175"/>
    </row>
    <row r="27" spans="1:23" s="11" customFormat="1" ht="18.95" customHeight="1">
      <c r="A27" s="1010">
        <v>21</v>
      </c>
      <c r="B27" s="1469"/>
      <c r="C27" s="1470"/>
      <c r="D27" s="1470"/>
      <c r="E27" s="1471"/>
      <c r="F27" s="1472"/>
      <c r="G27" s="1472"/>
      <c r="H27" s="1472"/>
      <c r="I27" s="1473"/>
      <c r="J27" s="1469"/>
      <c r="K27" s="1469"/>
      <c r="L27" s="1469"/>
      <c r="M27" s="1469"/>
      <c r="N27" s="1469"/>
      <c r="O27" s="445"/>
      <c r="P27" s="445"/>
      <c r="Q27" s="636"/>
      <c r="R27" s="636"/>
      <c r="S27" s="402"/>
      <c r="T27" s="175"/>
      <c r="U27" s="175"/>
      <c r="V27" s="175"/>
      <c r="W27" s="175"/>
    </row>
    <row r="28" spans="1:23" s="11" customFormat="1" ht="18.95" customHeight="1">
      <c r="A28" s="1010">
        <v>22</v>
      </c>
      <c r="B28" s="1469"/>
      <c r="C28" s="1470"/>
      <c r="D28" s="1470"/>
      <c r="E28" s="1471"/>
      <c r="F28" s="1472"/>
      <c r="G28" s="1472"/>
      <c r="H28" s="1472"/>
      <c r="I28" s="1473"/>
      <c r="J28" s="1469"/>
      <c r="K28" s="1469"/>
      <c r="L28" s="1469"/>
      <c r="M28" s="1469"/>
      <c r="N28" s="1469"/>
      <c r="O28" s="445"/>
      <c r="P28" s="445"/>
      <c r="Q28" s="636"/>
      <c r="R28" s="636"/>
      <c r="S28" s="402"/>
      <c r="T28" s="175"/>
      <c r="U28" s="175"/>
      <c r="V28" s="175"/>
      <c r="W28" s="175"/>
    </row>
    <row r="29" spans="1:23" s="11" customFormat="1" ht="18.95" customHeight="1">
      <c r="A29" s="1010">
        <v>23</v>
      </c>
      <c r="B29" s="1469"/>
      <c r="C29" s="1470"/>
      <c r="D29" s="1470"/>
      <c r="E29" s="1471"/>
      <c r="F29" s="1472"/>
      <c r="G29" s="1472"/>
      <c r="H29" s="1472"/>
      <c r="I29" s="1473"/>
      <c r="J29" s="1469"/>
      <c r="K29" s="1469"/>
      <c r="L29" s="1469"/>
      <c r="M29" s="1469"/>
      <c r="N29" s="1469"/>
      <c r="O29" s="445"/>
      <c r="P29" s="445"/>
      <c r="Q29" s="636"/>
      <c r="R29" s="636"/>
      <c r="S29" s="402"/>
      <c r="T29" s="175"/>
      <c r="U29" s="175"/>
      <c r="V29" s="175"/>
      <c r="W29" s="175"/>
    </row>
    <row r="30" spans="1:23" s="11" customFormat="1" ht="18.95" customHeight="1">
      <c r="A30" s="1010">
        <v>24</v>
      </c>
      <c r="B30" s="1469"/>
      <c r="C30" s="1470"/>
      <c r="D30" s="1470"/>
      <c r="E30" s="1471"/>
      <c r="F30" s="1472"/>
      <c r="G30" s="1472"/>
      <c r="H30" s="1472"/>
      <c r="I30" s="1473"/>
      <c r="J30" s="1469"/>
      <c r="K30" s="1469"/>
      <c r="L30" s="1469"/>
      <c r="M30" s="1469"/>
      <c r="N30" s="1469"/>
      <c r="O30" s="445"/>
      <c r="P30" s="445"/>
      <c r="Q30" s="636"/>
      <c r="R30" s="636"/>
      <c r="S30" s="402"/>
      <c r="T30" s="175"/>
      <c r="U30" s="175"/>
      <c r="V30" s="175"/>
      <c r="W30" s="175"/>
    </row>
    <row r="31" spans="1:23" s="11" customFormat="1" ht="18.95" customHeight="1">
      <c r="A31" s="1010">
        <v>25</v>
      </c>
      <c r="B31" s="1469"/>
      <c r="C31" s="1470"/>
      <c r="D31" s="1470"/>
      <c r="E31" s="1471"/>
      <c r="F31" s="1472"/>
      <c r="G31" s="1472"/>
      <c r="H31" s="1472"/>
      <c r="I31" s="1473"/>
      <c r="J31" s="1469"/>
      <c r="K31" s="1469"/>
      <c r="L31" s="1469"/>
      <c r="M31" s="1469"/>
      <c r="N31" s="1469"/>
      <c r="O31" s="445"/>
      <c r="P31" s="445"/>
      <c r="Q31" s="636"/>
      <c r="R31" s="636"/>
      <c r="S31" s="402"/>
      <c r="T31" s="175"/>
      <c r="U31" s="175"/>
      <c r="V31" s="175"/>
      <c r="W31" s="175"/>
    </row>
    <row r="32" spans="1:23" s="11" customFormat="1" ht="18.95" customHeight="1">
      <c r="A32" s="1010">
        <v>26</v>
      </c>
      <c r="B32" s="1469"/>
      <c r="C32" s="1470"/>
      <c r="D32" s="1470"/>
      <c r="E32" s="1471"/>
      <c r="F32" s="1472"/>
      <c r="G32" s="1472"/>
      <c r="H32" s="1472"/>
      <c r="I32" s="1473"/>
      <c r="J32" s="1469"/>
      <c r="K32" s="1469"/>
      <c r="L32" s="1469"/>
      <c r="M32" s="1469"/>
      <c r="N32" s="1469"/>
      <c r="O32" s="445"/>
      <c r="P32" s="445"/>
      <c r="Q32" s="636"/>
      <c r="R32" s="636"/>
      <c r="S32" s="402"/>
      <c r="T32" s="175"/>
      <c r="U32" s="175"/>
      <c r="V32" s="175"/>
      <c r="W32" s="175"/>
    </row>
    <row r="33" spans="1:23" s="11" customFormat="1" ht="18.95" customHeight="1">
      <c r="A33" s="1010">
        <v>27</v>
      </c>
      <c r="B33" s="1469"/>
      <c r="C33" s="1470"/>
      <c r="D33" s="1470"/>
      <c r="E33" s="1471"/>
      <c r="F33" s="1472"/>
      <c r="G33" s="1472"/>
      <c r="H33" s="1472"/>
      <c r="I33" s="1473"/>
      <c r="J33" s="1469"/>
      <c r="K33" s="1469"/>
      <c r="L33" s="1469"/>
      <c r="M33" s="1469"/>
      <c r="N33" s="1469"/>
      <c r="O33" s="445"/>
      <c r="P33" s="445"/>
      <c r="Q33" s="636"/>
      <c r="R33" s="636"/>
      <c r="S33" s="402"/>
      <c r="T33" s="175"/>
      <c r="U33" s="175"/>
      <c r="V33" s="175"/>
      <c r="W33" s="175"/>
    </row>
    <row r="34" spans="1:23" s="11" customFormat="1" ht="18.95" customHeight="1">
      <c r="A34" s="1010">
        <v>28</v>
      </c>
      <c r="B34" s="1469"/>
      <c r="C34" s="1470"/>
      <c r="D34" s="1470"/>
      <c r="E34" s="1471"/>
      <c r="F34" s="1472"/>
      <c r="G34" s="1472"/>
      <c r="H34" s="1472"/>
      <c r="I34" s="1473"/>
      <c r="J34" s="1469"/>
      <c r="K34" s="1469"/>
      <c r="L34" s="1469"/>
      <c r="M34" s="1469"/>
      <c r="N34" s="1469"/>
      <c r="O34" s="445"/>
      <c r="P34" s="445"/>
      <c r="Q34" s="636"/>
      <c r="R34" s="636"/>
      <c r="S34" s="408"/>
      <c r="T34" s="175"/>
      <c r="U34" s="175"/>
      <c r="V34" s="175"/>
      <c r="W34" s="175"/>
    </row>
    <row r="35" spans="1:23" s="11" customFormat="1" ht="18.95" customHeight="1">
      <c r="A35" s="1010">
        <v>29</v>
      </c>
      <c r="B35" s="1469"/>
      <c r="C35" s="1470"/>
      <c r="D35" s="1470"/>
      <c r="E35" s="1471"/>
      <c r="F35" s="1472"/>
      <c r="G35" s="1472"/>
      <c r="H35" s="1472"/>
      <c r="I35" s="1473"/>
      <c r="J35" s="1469"/>
      <c r="K35" s="1469"/>
      <c r="L35" s="1469"/>
      <c r="M35" s="1469"/>
      <c r="N35" s="1469"/>
      <c r="O35" s="445"/>
      <c r="P35" s="445"/>
      <c r="Q35" s="636"/>
      <c r="R35" s="636"/>
      <c r="S35" s="408"/>
      <c r="T35" s="175"/>
      <c r="U35" s="175"/>
      <c r="V35" s="175"/>
      <c r="W35" s="175"/>
    </row>
    <row r="36" spans="1:23" s="11" customFormat="1" ht="18.95" customHeight="1">
      <c r="A36" s="1010">
        <v>30</v>
      </c>
      <c r="B36" s="1469"/>
      <c r="C36" s="1470"/>
      <c r="D36" s="1470"/>
      <c r="E36" s="1471"/>
      <c r="F36" s="1472"/>
      <c r="G36" s="1472"/>
      <c r="H36" s="1472"/>
      <c r="I36" s="1474"/>
      <c r="J36" s="1469"/>
      <c r="K36" s="1469"/>
      <c r="L36" s="1469"/>
      <c r="M36" s="1469"/>
      <c r="N36" s="1469"/>
      <c r="O36" s="445"/>
      <c r="P36" s="445"/>
      <c r="Q36" s="636"/>
      <c r="R36" s="636"/>
      <c r="S36" s="402"/>
      <c r="T36" s="175"/>
      <c r="U36" s="175"/>
      <c r="V36" s="175"/>
      <c r="W36" s="175"/>
    </row>
    <row r="37" spans="1:23" s="150" customFormat="1" ht="18.95" customHeight="1">
      <c r="A37" s="1010">
        <v>31</v>
      </c>
      <c r="B37" s="1469"/>
      <c r="C37" s="1470"/>
      <c r="D37" s="1470"/>
      <c r="E37" s="1471"/>
      <c r="F37" s="1472"/>
      <c r="G37" s="1472"/>
      <c r="H37" s="1472"/>
      <c r="I37" s="1474"/>
      <c r="J37" s="1469"/>
      <c r="K37" s="1469"/>
      <c r="L37" s="1469"/>
      <c r="M37" s="1469"/>
      <c r="N37" s="1469"/>
      <c r="O37" s="445"/>
      <c r="P37" s="445"/>
      <c r="Q37" s="636"/>
      <c r="R37" s="636"/>
      <c r="S37" s="402"/>
      <c r="T37" s="175"/>
      <c r="U37" s="175"/>
      <c r="V37" s="175"/>
      <c r="W37" s="175"/>
    </row>
    <row r="38" spans="1:23" s="11" customFormat="1" ht="18.95" customHeight="1">
      <c r="A38" s="1010">
        <v>32</v>
      </c>
      <c r="B38" s="1469"/>
      <c r="C38" s="1470"/>
      <c r="D38" s="1470"/>
      <c r="E38" s="1471"/>
      <c r="F38" s="1472"/>
      <c r="G38" s="1472"/>
      <c r="H38" s="1472"/>
      <c r="I38" s="1473"/>
      <c r="J38" s="1469"/>
      <c r="K38" s="1469"/>
      <c r="L38" s="1469"/>
      <c r="M38" s="1469"/>
      <c r="N38" s="1469"/>
      <c r="O38" s="445"/>
      <c r="P38" s="445"/>
      <c r="Q38" s="636"/>
      <c r="R38" s="636"/>
      <c r="S38" s="402"/>
      <c r="T38" s="175"/>
      <c r="U38" s="175"/>
      <c r="V38" s="175"/>
      <c r="W38" s="175"/>
    </row>
    <row r="39" spans="1:23" s="11" customFormat="1" ht="18.95" customHeight="1">
      <c r="A39" s="1010">
        <v>33</v>
      </c>
      <c r="B39" s="1469"/>
      <c r="C39" s="1470"/>
      <c r="D39" s="1470"/>
      <c r="E39" s="1471"/>
      <c r="F39" s="1472"/>
      <c r="G39" s="1472"/>
      <c r="H39" s="1472"/>
      <c r="I39" s="1473"/>
      <c r="J39" s="1469"/>
      <c r="K39" s="1469"/>
      <c r="L39" s="1469"/>
      <c r="M39" s="1469"/>
      <c r="N39" s="1469"/>
      <c r="O39" s="445"/>
      <c r="P39" s="445"/>
      <c r="Q39" s="446"/>
      <c r="R39" s="636"/>
      <c r="S39" s="402"/>
      <c r="T39" s="175"/>
      <c r="U39" s="175"/>
      <c r="V39" s="175"/>
      <c r="W39" s="175"/>
    </row>
    <row r="40" spans="1:23" s="11" customFormat="1" ht="18.95" customHeight="1">
      <c r="A40" s="1010">
        <v>34</v>
      </c>
      <c r="B40" s="1469"/>
      <c r="C40" s="1470"/>
      <c r="D40" s="1470"/>
      <c r="E40" s="1471"/>
      <c r="F40" s="1472"/>
      <c r="G40" s="1472"/>
      <c r="H40" s="1472"/>
      <c r="I40" s="1473"/>
      <c r="J40" s="1469"/>
      <c r="K40" s="1469"/>
      <c r="L40" s="1469"/>
      <c r="M40" s="1469"/>
      <c r="N40" s="1469"/>
      <c r="O40" s="445"/>
      <c r="P40" s="445"/>
      <c r="Q40" s="446"/>
      <c r="R40" s="636"/>
      <c r="S40" s="402"/>
      <c r="T40" s="175"/>
      <c r="U40" s="175"/>
      <c r="V40" s="175"/>
      <c r="W40" s="175"/>
    </row>
    <row r="41" spans="1:23" s="11" customFormat="1" ht="18.95" customHeight="1">
      <c r="A41" s="1010">
        <v>35</v>
      </c>
      <c r="B41" s="1469"/>
      <c r="C41" s="1470"/>
      <c r="D41" s="1470"/>
      <c r="E41" s="1471"/>
      <c r="F41" s="1472"/>
      <c r="G41" s="1472"/>
      <c r="H41" s="1472"/>
      <c r="I41" s="1473"/>
      <c r="J41" s="1469"/>
      <c r="K41" s="1469"/>
      <c r="L41" s="1469"/>
      <c r="M41" s="1469"/>
      <c r="N41" s="1469"/>
      <c r="O41" s="445"/>
      <c r="P41" s="445"/>
      <c r="Q41" s="446"/>
      <c r="R41" s="636"/>
      <c r="S41" s="402"/>
      <c r="T41" s="175"/>
      <c r="U41" s="175"/>
      <c r="V41" s="175"/>
      <c r="W41" s="175"/>
    </row>
    <row r="42" spans="1:23" s="11" customFormat="1" ht="18.95" customHeight="1">
      <c r="A42" s="1010">
        <v>36</v>
      </c>
      <c r="B42" s="1469"/>
      <c r="C42" s="1470"/>
      <c r="D42" s="1470"/>
      <c r="E42" s="1471"/>
      <c r="F42" s="1472"/>
      <c r="G42" s="1472"/>
      <c r="H42" s="1472"/>
      <c r="I42" s="1473"/>
      <c r="J42" s="1469"/>
      <c r="K42" s="1469"/>
      <c r="L42" s="1469"/>
      <c r="M42" s="1469"/>
      <c r="N42" s="1469"/>
      <c r="O42" s="445"/>
      <c r="P42" s="445"/>
      <c r="Q42" s="446"/>
      <c r="R42" s="636"/>
      <c r="S42" s="402"/>
      <c r="T42" s="175"/>
      <c r="U42" s="175"/>
      <c r="V42" s="175"/>
      <c r="W42" s="175"/>
    </row>
    <row r="43" spans="1:23" s="11" customFormat="1" ht="18.95" customHeight="1">
      <c r="A43" s="1010">
        <v>37</v>
      </c>
      <c r="B43" s="1469"/>
      <c r="C43" s="1475"/>
      <c r="D43" s="1475"/>
      <c r="E43" s="1476"/>
      <c r="F43" s="1477"/>
      <c r="G43" s="1477"/>
      <c r="H43" s="1477"/>
      <c r="I43" s="1474"/>
      <c r="J43" s="1469"/>
      <c r="K43" s="1469"/>
      <c r="L43" s="1469"/>
      <c r="M43" s="1469"/>
      <c r="N43" s="1469"/>
      <c r="O43" s="445"/>
      <c r="P43" s="445"/>
      <c r="Q43" s="446"/>
      <c r="R43" s="636"/>
      <c r="S43" s="402"/>
      <c r="T43" s="175"/>
      <c r="U43" s="175"/>
      <c r="V43" s="175"/>
      <c r="W43" s="175"/>
    </row>
    <row r="44" spans="1:23" s="11" customFormat="1" ht="18.95" customHeight="1">
      <c r="A44" s="1010">
        <v>38</v>
      </c>
      <c r="B44" s="1469"/>
      <c r="C44" s="1470"/>
      <c r="D44" s="1470"/>
      <c r="E44" s="1471"/>
      <c r="F44" s="1472"/>
      <c r="G44" s="1472"/>
      <c r="H44" s="1472"/>
      <c r="I44" s="1473"/>
      <c r="J44" s="1469"/>
      <c r="K44" s="1469"/>
      <c r="L44" s="1469"/>
      <c r="M44" s="1469"/>
      <c r="N44" s="1469"/>
      <c r="O44" s="445"/>
      <c r="P44" s="445"/>
      <c r="Q44" s="446"/>
      <c r="R44" s="636"/>
      <c r="S44" s="402"/>
      <c r="T44" s="175"/>
      <c r="U44" s="175"/>
      <c r="V44" s="175"/>
      <c r="W44" s="175"/>
    </row>
    <row r="45" spans="1:23" s="11" customFormat="1" ht="18.95" customHeight="1">
      <c r="A45" s="1010">
        <v>39</v>
      </c>
      <c r="B45" s="1469"/>
      <c r="C45" s="1475"/>
      <c r="D45" s="1475"/>
      <c r="E45" s="1476"/>
      <c r="F45" s="1477"/>
      <c r="G45" s="1477"/>
      <c r="H45" s="1477"/>
      <c r="I45" s="1474"/>
      <c r="J45" s="1469"/>
      <c r="K45" s="1469"/>
      <c r="L45" s="1469"/>
      <c r="M45" s="1469"/>
      <c r="N45" s="1469"/>
      <c r="O45" s="445"/>
      <c r="P45" s="445"/>
      <c r="Q45" s="446"/>
      <c r="R45" s="636"/>
      <c r="S45" s="402"/>
      <c r="T45" s="175"/>
      <c r="U45" s="175"/>
      <c r="V45" s="175"/>
      <c r="W45" s="175"/>
    </row>
    <row r="46" spans="1:23" s="11" customFormat="1" ht="18.95" customHeight="1">
      <c r="A46" s="1010">
        <v>40</v>
      </c>
      <c r="B46" s="1469"/>
      <c r="C46" s="1470"/>
      <c r="D46" s="1470"/>
      <c r="E46" s="1471"/>
      <c r="F46" s="1472"/>
      <c r="G46" s="1472"/>
      <c r="H46" s="1472"/>
      <c r="I46" s="1473"/>
      <c r="J46" s="1469"/>
      <c r="K46" s="1469"/>
      <c r="L46" s="1469"/>
      <c r="M46" s="1469"/>
      <c r="N46" s="1469"/>
      <c r="O46" s="445"/>
      <c r="P46" s="445"/>
      <c r="Q46" s="446"/>
      <c r="R46" s="636"/>
      <c r="S46" s="402"/>
      <c r="T46" s="175"/>
      <c r="U46" s="175"/>
      <c r="V46" s="175"/>
      <c r="W46" s="175"/>
    </row>
    <row r="47" spans="1:23" s="11" customFormat="1" ht="18.95" customHeight="1">
      <c r="A47" s="1010">
        <v>41</v>
      </c>
      <c r="B47" s="1469"/>
      <c r="C47" s="1470"/>
      <c r="D47" s="1470"/>
      <c r="E47" s="1471"/>
      <c r="F47" s="1472"/>
      <c r="G47" s="1472"/>
      <c r="H47" s="1472"/>
      <c r="I47" s="1473"/>
      <c r="J47" s="1469"/>
      <c r="K47" s="1469"/>
      <c r="L47" s="1469"/>
      <c r="M47" s="1469"/>
      <c r="N47" s="1469"/>
      <c r="O47" s="445"/>
      <c r="P47" s="445"/>
      <c r="Q47" s="446"/>
      <c r="R47" s="636"/>
      <c r="S47" s="408"/>
      <c r="T47" s="175"/>
      <c r="U47" s="175"/>
      <c r="V47" s="175"/>
      <c r="W47" s="175"/>
    </row>
    <row r="48" spans="1:23" s="11" customFormat="1" ht="18.95" customHeight="1">
      <c r="A48" s="1010">
        <v>42</v>
      </c>
      <c r="B48" s="1469"/>
      <c r="C48" s="1470"/>
      <c r="D48" s="1470"/>
      <c r="E48" s="1471"/>
      <c r="F48" s="1472"/>
      <c r="G48" s="1472"/>
      <c r="H48" s="1472"/>
      <c r="I48" s="1473"/>
      <c r="J48" s="1469"/>
      <c r="K48" s="1469"/>
      <c r="L48" s="1469"/>
      <c r="M48" s="1469"/>
      <c r="N48" s="1469"/>
      <c r="O48" s="445"/>
      <c r="P48" s="445"/>
      <c r="Q48" s="446"/>
      <c r="R48" s="636"/>
      <c r="S48" s="408"/>
      <c r="T48" s="175"/>
      <c r="U48" s="175"/>
      <c r="V48" s="175"/>
      <c r="W48" s="175"/>
    </row>
    <row r="49" spans="1:23" s="11" customFormat="1" ht="18.95" customHeight="1">
      <c r="A49" s="1010">
        <v>43</v>
      </c>
      <c r="B49" s="1469"/>
      <c r="C49" s="1470"/>
      <c r="D49" s="1470"/>
      <c r="E49" s="1471"/>
      <c r="F49" s="1472"/>
      <c r="G49" s="1472"/>
      <c r="H49" s="1472"/>
      <c r="I49" s="1473"/>
      <c r="J49" s="1469"/>
      <c r="K49" s="1469"/>
      <c r="L49" s="1469"/>
      <c r="M49" s="1469"/>
      <c r="N49" s="1469"/>
      <c r="O49" s="445"/>
      <c r="P49" s="445"/>
      <c r="Q49" s="446"/>
      <c r="R49" s="636"/>
      <c r="S49" s="408"/>
      <c r="T49" s="175"/>
      <c r="U49" s="175"/>
      <c r="V49" s="175"/>
      <c r="W49" s="175"/>
    </row>
    <row r="50" spans="1:23" s="11" customFormat="1" ht="18.95" customHeight="1">
      <c r="A50" s="1010">
        <v>44</v>
      </c>
      <c r="B50" s="1469"/>
      <c r="C50" s="1470"/>
      <c r="D50" s="1470"/>
      <c r="E50" s="1471"/>
      <c r="F50" s="1472"/>
      <c r="G50" s="1472"/>
      <c r="H50" s="1472"/>
      <c r="I50" s="1474"/>
      <c r="J50" s="1469"/>
      <c r="K50" s="1469"/>
      <c r="L50" s="1469"/>
      <c r="M50" s="1469"/>
      <c r="N50" s="1469"/>
      <c r="O50" s="445"/>
      <c r="P50" s="445"/>
      <c r="Q50" s="446"/>
      <c r="R50" s="636"/>
      <c r="S50" s="408"/>
      <c r="T50" s="175"/>
      <c r="U50" s="175"/>
      <c r="V50" s="175"/>
      <c r="W50" s="175"/>
    </row>
    <row r="51" spans="1:23" s="11" customFormat="1" ht="18.95" customHeight="1">
      <c r="A51" s="1010">
        <v>45</v>
      </c>
      <c r="B51" s="1469"/>
      <c r="C51" s="1470"/>
      <c r="D51" s="1470"/>
      <c r="E51" s="1471"/>
      <c r="F51" s="1472"/>
      <c r="G51" s="1472"/>
      <c r="H51" s="1472"/>
      <c r="I51" s="1473"/>
      <c r="J51" s="1469"/>
      <c r="K51" s="1469"/>
      <c r="L51" s="1469"/>
      <c r="M51" s="1469"/>
      <c r="N51" s="1469"/>
      <c r="O51" s="445"/>
      <c r="P51" s="445"/>
      <c r="Q51" s="446"/>
      <c r="R51" s="636"/>
      <c r="S51" s="408"/>
      <c r="T51" s="175"/>
      <c r="U51" s="175"/>
      <c r="V51" s="175"/>
      <c r="W51" s="175"/>
    </row>
    <row r="52" spans="1:23" s="11" customFormat="1" ht="18.95" customHeight="1">
      <c r="A52" s="1010">
        <v>46</v>
      </c>
      <c r="B52" s="1469"/>
      <c r="C52" s="1470"/>
      <c r="D52" s="1470"/>
      <c r="E52" s="1471"/>
      <c r="F52" s="1472"/>
      <c r="G52" s="1472"/>
      <c r="H52" s="1472"/>
      <c r="I52" s="1473"/>
      <c r="J52" s="1469"/>
      <c r="K52" s="1469"/>
      <c r="L52" s="1469"/>
      <c r="M52" s="1469"/>
      <c r="N52" s="1469"/>
      <c r="O52" s="445"/>
      <c r="P52" s="445"/>
      <c r="Q52" s="446"/>
      <c r="R52" s="636"/>
      <c r="S52" s="408"/>
      <c r="T52" s="175"/>
      <c r="U52" s="175"/>
      <c r="V52" s="175"/>
      <c r="W52" s="175"/>
    </row>
    <row r="53" spans="1:23" s="11" customFormat="1" ht="18.95" customHeight="1">
      <c r="A53" s="1010">
        <v>47</v>
      </c>
      <c r="B53" s="1469"/>
      <c r="C53" s="1470"/>
      <c r="D53" s="1470"/>
      <c r="E53" s="1471"/>
      <c r="F53" s="1472"/>
      <c r="G53" s="1472"/>
      <c r="H53" s="1472"/>
      <c r="I53" s="1473"/>
      <c r="J53" s="1469"/>
      <c r="K53" s="1469"/>
      <c r="L53" s="1469"/>
      <c r="M53" s="1469"/>
      <c r="N53" s="1469"/>
      <c r="O53" s="445"/>
      <c r="P53" s="445"/>
      <c r="Q53" s="446"/>
      <c r="R53" s="636"/>
      <c r="S53" s="408"/>
      <c r="T53" s="175"/>
      <c r="U53" s="175"/>
      <c r="V53" s="175"/>
      <c r="W53" s="175"/>
    </row>
    <row r="54" spans="1:23" s="11" customFormat="1" ht="18.95" customHeight="1">
      <c r="A54" s="1010">
        <v>48</v>
      </c>
      <c r="B54" s="1469"/>
      <c r="C54" s="1470"/>
      <c r="D54" s="1470"/>
      <c r="E54" s="1471"/>
      <c r="F54" s="1472"/>
      <c r="G54" s="1472"/>
      <c r="H54" s="1472"/>
      <c r="I54" s="1473"/>
      <c r="J54" s="1469"/>
      <c r="K54" s="1469"/>
      <c r="L54" s="1469"/>
      <c r="M54" s="1469"/>
      <c r="N54" s="1469"/>
      <c r="O54" s="445"/>
      <c r="P54" s="445"/>
      <c r="Q54" s="446"/>
      <c r="R54" s="636"/>
      <c r="S54" s="408"/>
      <c r="T54" s="175"/>
      <c r="U54" s="175"/>
      <c r="V54" s="175"/>
      <c r="W54" s="175"/>
    </row>
    <row r="55" spans="1:23" s="11" customFormat="1" ht="18.95" customHeight="1">
      <c r="A55" s="1010">
        <v>49</v>
      </c>
      <c r="B55" s="446"/>
      <c r="C55" s="440"/>
      <c r="D55" s="440"/>
      <c r="E55" s="441"/>
      <c r="F55" s="444"/>
      <c r="G55" s="650"/>
      <c r="H55" s="650"/>
      <c r="I55" s="650"/>
      <c r="J55" s="446"/>
      <c r="K55" s="1411"/>
      <c r="L55" s="446"/>
      <c r="M55" s="446"/>
      <c r="N55" s="446"/>
      <c r="O55" s="446"/>
      <c r="P55" s="1411"/>
      <c r="Q55" s="446"/>
      <c r="R55" s="636"/>
      <c r="S55" s="408"/>
      <c r="T55" s="175"/>
      <c r="U55" s="175"/>
      <c r="V55" s="175"/>
      <c r="W55" s="175"/>
    </row>
    <row r="56" spans="1:23" s="11" customFormat="1" ht="18.95" customHeight="1">
      <c r="A56" s="1010">
        <v>50</v>
      </c>
      <c r="B56" s="446"/>
      <c r="C56" s="440"/>
      <c r="D56" s="440"/>
      <c r="E56" s="441"/>
      <c r="F56" s="444"/>
      <c r="G56" s="650"/>
      <c r="H56" s="650"/>
      <c r="I56" s="650"/>
      <c r="J56" s="446"/>
      <c r="K56" s="1411"/>
      <c r="L56" s="446"/>
      <c r="M56" s="446"/>
      <c r="N56" s="446"/>
      <c r="O56" s="446"/>
      <c r="P56" s="1411"/>
      <c r="Q56" s="446"/>
      <c r="R56" s="636"/>
      <c r="S56" s="408"/>
      <c r="T56" s="175"/>
      <c r="U56" s="175"/>
      <c r="V56" s="175"/>
      <c r="W56" s="175"/>
    </row>
    <row r="57" spans="1:23" s="11" customFormat="1" ht="18.95" customHeight="1">
      <c r="A57" s="1010">
        <v>51</v>
      </c>
      <c r="B57" s="446"/>
      <c r="C57" s="440"/>
      <c r="D57" s="440"/>
      <c r="E57" s="441"/>
      <c r="F57" s="444"/>
      <c r="G57" s="650"/>
      <c r="H57" s="650"/>
      <c r="I57" s="650"/>
      <c r="J57" s="446"/>
      <c r="K57" s="1411"/>
      <c r="L57" s="446"/>
      <c r="M57" s="446"/>
      <c r="N57" s="446"/>
      <c r="O57" s="446"/>
      <c r="P57" s="1411"/>
      <c r="Q57" s="446"/>
      <c r="R57" s="636"/>
      <c r="S57" s="408"/>
      <c r="T57" s="175"/>
      <c r="U57" s="175"/>
      <c r="V57" s="175"/>
      <c r="W57" s="175"/>
    </row>
    <row r="58" spans="1:23" s="11" customFormat="1" ht="18.95" customHeight="1">
      <c r="A58" s="1010">
        <v>52</v>
      </c>
      <c r="B58" s="446"/>
      <c r="C58" s="440"/>
      <c r="D58" s="440"/>
      <c r="E58" s="441"/>
      <c r="F58" s="444"/>
      <c r="G58" s="650"/>
      <c r="H58" s="650"/>
      <c r="I58" s="650"/>
      <c r="J58" s="446"/>
      <c r="K58" s="1411"/>
      <c r="L58" s="446"/>
      <c r="M58" s="446"/>
      <c r="N58" s="446"/>
      <c r="O58" s="446"/>
      <c r="P58" s="1411"/>
      <c r="Q58" s="446"/>
      <c r="R58" s="636"/>
      <c r="S58" s="408"/>
      <c r="T58" s="175"/>
      <c r="U58" s="175"/>
      <c r="V58" s="175"/>
      <c r="W58" s="175"/>
    </row>
    <row r="59" spans="1:23" s="11" customFormat="1" ht="18.95" customHeight="1">
      <c r="A59" s="1010">
        <v>53</v>
      </c>
      <c r="B59" s="446"/>
      <c r="C59" s="440"/>
      <c r="D59" s="440"/>
      <c r="E59" s="441"/>
      <c r="F59" s="444"/>
      <c r="G59" s="650"/>
      <c r="H59" s="650"/>
      <c r="I59" s="650"/>
      <c r="J59" s="446"/>
      <c r="K59" s="1411"/>
      <c r="L59" s="446"/>
      <c r="M59" s="446"/>
      <c r="N59" s="446"/>
      <c r="O59" s="446"/>
      <c r="P59" s="1411"/>
      <c r="Q59" s="446"/>
      <c r="R59" s="636"/>
      <c r="S59" s="408"/>
      <c r="T59" s="175"/>
      <c r="U59" s="175"/>
      <c r="V59" s="175"/>
      <c r="W59" s="175"/>
    </row>
    <row r="60" spans="1:23" s="11" customFormat="1" ht="18.95" customHeight="1">
      <c r="A60" s="1010">
        <v>54</v>
      </c>
      <c r="B60" s="446"/>
      <c r="C60" s="440"/>
      <c r="D60" s="440"/>
      <c r="E60" s="441"/>
      <c r="F60" s="444"/>
      <c r="G60" s="650"/>
      <c r="H60" s="650"/>
      <c r="I60" s="650"/>
      <c r="J60" s="446"/>
      <c r="K60" s="1411"/>
      <c r="L60" s="446"/>
      <c r="M60" s="446"/>
      <c r="N60" s="446"/>
      <c r="O60" s="446"/>
      <c r="P60" s="1411"/>
      <c r="Q60" s="446"/>
      <c r="R60" s="636"/>
      <c r="S60" s="408"/>
      <c r="T60" s="175"/>
      <c r="U60" s="175"/>
      <c r="V60" s="175"/>
      <c r="W60" s="175"/>
    </row>
    <row r="61" spans="1:23" s="11" customFormat="1" ht="18.95" customHeight="1">
      <c r="A61" s="1010">
        <v>55</v>
      </c>
      <c r="B61" s="446"/>
      <c r="C61" s="440"/>
      <c r="D61" s="440"/>
      <c r="E61" s="441"/>
      <c r="F61" s="444"/>
      <c r="G61" s="650"/>
      <c r="H61" s="650"/>
      <c r="I61" s="650"/>
      <c r="J61" s="446"/>
      <c r="K61" s="1411"/>
      <c r="L61" s="446"/>
      <c r="M61" s="446"/>
      <c r="N61" s="446"/>
      <c r="O61" s="446"/>
      <c r="P61" s="1411"/>
      <c r="Q61" s="446"/>
      <c r="R61" s="636"/>
      <c r="S61" s="408"/>
      <c r="T61" s="175"/>
      <c r="U61" s="175"/>
      <c r="V61" s="175"/>
      <c r="W61" s="175"/>
    </row>
    <row r="62" spans="1:23" s="11" customFormat="1" ht="18.95" customHeight="1">
      <c r="A62" s="1010">
        <v>56</v>
      </c>
      <c r="B62" s="446"/>
      <c r="C62" s="440"/>
      <c r="D62" s="440"/>
      <c r="E62" s="441"/>
      <c r="F62" s="444"/>
      <c r="G62" s="650"/>
      <c r="H62" s="650"/>
      <c r="I62" s="650"/>
      <c r="J62" s="446"/>
      <c r="K62" s="1411"/>
      <c r="L62" s="446"/>
      <c r="M62" s="446"/>
      <c r="N62" s="446"/>
      <c r="O62" s="446"/>
      <c r="P62" s="1411"/>
      <c r="Q62" s="446"/>
      <c r="R62" s="636"/>
      <c r="S62" s="408"/>
      <c r="T62" s="175"/>
      <c r="U62" s="175"/>
      <c r="V62" s="175"/>
      <c r="W62" s="175"/>
    </row>
    <row r="63" spans="1:23" s="11" customFormat="1" ht="18.95" customHeight="1">
      <c r="A63" s="1010">
        <v>57</v>
      </c>
      <c r="B63" s="446"/>
      <c r="C63" s="440"/>
      <c r="D63" s="440"/>
      <c r="E63" s="441"/>
      <c r="F63" s="444"/>
      <c r="G63" s="650"/>
      <c r="H63" s="650"/>
      <c r="I63" s="650"/>
      <c r="J63" s="446"/>
      <c r="K63" s="1411"/>
      <c r="L63" s="446"/>
      <c r="M63" s="446"/>
      <c r="N63" s="446"/>
      <c r="O63" s="446"/>
      <c r="P63" s="1411"/>
      <c r="Q63" s="446"/>
      <c r="R63" s="636"/>
      <c r="S63" s="408"/>
      <c r="T63" s="175"/>
      <c r="U63" s="175"/>
      <c r="V63" s="175"/>
      <c r="W63" s="175"/>
    </row>
    <row r="64" spans="1:23" s="11" customFormat="1" ht="18.95" customHeight="1">
      <c r="A64" s="1010">
        <v>58</v>
      </c>
      <c r="B64" s="446"/>
      <c r="C64" s="440"/>
      <c r="D64" s="440"/>
      <c r="E64" s="441"/>
      <c r="F64" s="444"/>
      <c r="G64" s="650"/>
      <c r="H64" s="650"/>
      <c r="I64" s="650"/>
      <c r="J64" s="446"/>
      <c r="K64" s="1411"/>
      <c r="L64" s="446"/>
      <c r="M64" s="446"/>
      <c r="N64" s="446"/>
      <c r="O64" s="446"/>
      <c r="P64" s="1411"/>
      <c r="Q64" s="446"/>
      <c r="R64" s="636"/>
      <c r="S64" s="408"/>
      <c r="T64" s="175"/>
      <c r="U64" s="175"/>
      <c r="V64" s="175"/>
      <c r="W64" s="175"/>
    </row>
    <row r="65" spans="1:23" s="11" customFormat="1" ht="18.95" customHeight="1">
      <c r="A65" s="1010">
        <v>59</v>
      </c>
      <c r="B65" s="446"/>
      <c r="C65" s="440"/>
      <c r="D65" s="440"/>
      <c r="E65" s="441"/>
      <c r="F65" s="444"/>
      <c r="G65" s="650"/>
      <c r="H65" s="650"/>
      <c r="I65" s="650"/>
      <c r="J65" s="446"/>
      <c r="K65" s="1411"/>
      <c r="L65" s="446"/>
      <c r="M65" s="446"/>
      <c r="N65" s="446"/>
      <c r="O65" s="446"/>
      <c r="P65" s="1411"/>
      <c r="Q65" s="446"/>
      <c r="R65" s="636"/>
      <c r="S65" s="408"/>
      <c r="T65" s="175"/>
      <c r="U65" s="175"/>
      <c r="V65" s="175"/>
      <c r="W65" s="175"/>
    </row>
    <row r="66" spans="1:23" s="11" customFormat="1" ht="18.95" customHeight="1">
      <c r="A66" s="1010">
        <v>60</v>
      </c>
      <c r="B66" s="446"/>
      <c r="C66" s="440"/>
      <c r="D66" s="440"/>
      <c r="E66" s="441"/>
      <c r="F66" s="444"/>
      <c r="G66" s="650"/>
      <c r="H66" s="650"/>
      <c r="I66" s="650"/>
      <c r="J66" s="446"/>
      <c r="K66" s="1411"/>
      <c r="L66" s="446"/>
      <c r="M66" s="446"/>
      <c r="N66" s="446"/>
      <c r="O66" s="446"/>
      <c r="P66" s="1411"/>
      <c r="Q66" s="446"/>
      <c r="R66" s="636"/>
      <c r="S66" s="408"/>
      <c r="T66" s="175"/>
      <c r="U66" s="175"/>
      <c r="V66" s="175"/>
      <c r="W66" s="175"/>
    </row>
    <row r="67" spans="1:23" s="11" customFormat="1" ht="18.95" customHeight="1">
      <c r="A67" s="1010">
        <v>61</v>
      </c>
      <c r="B67" s="446"/>
      <c r="C67" s="440"/>
      <c r="D67" s="440"/>
      <c r="E67" s="441"/>
      <c r="F67" s="444"/>
      <c r="G67" s="650"/>
      <c r="H67" s="650"/>
      <c r="I67" s="650"/>
      <c r="J67" s="446"/>
      <c r="K67" s="1411"/>
      <c r="L67" s="446"/>
      <c r="M67" s="446"/>
      <c r="N67" s="446"/>
      <c r="O67" s="446"/>
      <c r="P67" s="1411"/>
      <c r="Q67" s="446"/>
      <c r="R67" s="636"/>
      <c r="S67" s="408"/>
      <c r="T67" s="175"/>
      <c r="U67" s="175"/>
      <c r="V67" s="175"/>
      <c r="W67" s="175"/>
    </row>
    <row r="68" spans="1:23" s="11" customFormat="1" ht="18.95" customHeight="1">
      <c r="A68" s="1010">
        <v>62</v>
      </c>
      <c r="B68" s="446"/>
      <c r="C68" s="440"/>
      <c r="D68" s="440"/>
      <c r="E68" s="441"/>
      <c r="F68" s="444"/>
      <c r="G68" s="650"/>
      <c r="H68" s="650"/>
      <c r="I68" s="650"/>
      <c r="J68" s="446"/>
      <c r="K68" s="1411"/>
      <c r="L68" s="446"/>
      <c r="M68" s="446"/>
      <c r="N68" s="446"/>
      <c r="O68" s="446"/>
      <c r="P68" s="1411"/>
      <c r="Q68" s="446"/>
      <c r="R68" s="636"/>
      <c r="S68" s="408"/>
      <c r="T68" s="175"/>
      <c r="U68" s="175"/>
      <c r="V68" s="175"/>
      <c r="W68" s="175"/>
    </row>
    <row r="69" spans="1:23" s="11" customFormat="1" ht="18.95" customHeight="1">
      <c r="A69" s="1010">
        <v>63</v>
      </c>
      <c r="B69" s="446"/>
      <c r="C69" s="440"/>
      <c r="D69" s="440"/>
      <c r="E69" s="441"/>
      <c r="F69" s="444"/>
      <c r="G69" s="650"/>
      <c r="H69" s="650"/>
      <c r="I69" s="650"/>
      <c r="J69" s="446"/>
      <c r="K69" s="1411"/>
      <c r="L69" s="446"/>
      <c r="M69" s="446"/>
      <c r="N69" s="446"/>
      <c r="O69" s="446"/>
      <c r="P69" s="1411"/>
      <c r="Q69" s="446"/>
      <c r="R69" s="636"/>
      <c r="S69" s="408"/>
      <c r="T69" s="175"/>
      <c r="U69" s="175"/>
      <c r="V69" s="175"/>
      <c r="W69" s="175"/>
    </row>
    <row r="70" spans="1:23" s="11" customFormat="1" ht="18.95" customHeight="1">
      <c r="A70" s="1010">
        <v>64</v>
      </c>
      <c r="B70" s="446"/>
      <c r="C70" s="440"/>
      <c r="D70" s="440"/>
      <c r="E70" s="441"/>
      <c r="F70" s="444"/>
      <c r="G70" s="650"/>
      <c r="H70" s="650"/>
      <c r="I70" s="650"/>
      <c r="J70" s="446"/>
      <c r="K70" s="1411"/>
      <c r="L70" s="446"/>
      <c r="M70" s="446"/>
      <c r="N70" s="446"/>
      <c r="O70" s="446"/>
      <c r="P70" s="1411"/>
      <c r="Q70" s="446"/>
      <c r="R70" s="636"/>
      <c r="S70" s="408"/>
      <c r="T70" s="175"/>
      <c r="U70" s="175"/>
      <c r="V70" s="175"/>
      <c r="W70" s="175"/>
    </row>
    <row r="71" spans="1:23" s="11" customFormat="1" ht="18.95" customHeight="1">
      <c r="A71" s="1010">
        <v>65</v>
      </c>
      <c r="B71" s="446"/>
      <c r="C71" s="440"/>
      <c r="D71" s="440"/>
      <c r="E71" s="441"/>
      <c r="F71" s="444"/>
      <c r="G71" s="650"/>
      <c r="H71" s="650"/>
      <c r="I71" s="650"/>
      <c r="J71" s="446"/>
      <c r="K71" s="1411"/>
      <c r="L71" s="446"/>
      <c r="M71" s="446"/>
      <c r="N71" s="446"/>
      <c r="O71" s="446"/>
      <c r="P71" s="1411"/>
      <c r="Q71" s="446"/>
      <c r="R71" s="636"/>
      <c r="S71" s="408"/>
      <c r="T71" s="175"/>
      <c r="U71" s="175"/>
      <c r="V71" s="175"/>
      <c r="W71" s="175"/>
    </row>
    <row r="72" spans="1:23" s="11" customFormat="1" ht="18.95" customHeight="1">
      <c r="A72" s="1010">
        <v>66</v>
      </c>
      <c r="B72" s="446"/>
      <c r="C72" s="440"/>
      <c r="D72" s="440"/>
      <c r="E72" s="441"/>
      <c r="F72" s="444"/>
      <c r="G72" s="650"/>
      <c r="H72" s="650"/>
      <c r="I72" s="650"/>
      <c r="J72" s="446"/>
      <c r="K72" s="1411"/>
      <c r="L72" s="446"/>
      <c r="M72" s="446"/>
      <c r="N72" s="446"/>
      <c r="O72" s="446"/>
      <c r="P72" s="1411"/>
      <c r="Q72" s="446"/>
      <c r="R72" s="636"/>
      <c r="S72" s="408"/>
      <c r="T72" s="175"/>
      <c r="U72" s="175"/>
      <c r="V72" s="175"/>
      <c r="W72" s="175"/>
    </row>
    <row r="73" spans="1:23" s="11" customFormat="1" ht="18.95" customHeight="1">
      <c r="A73" s="1010">
        <v>67</v>
      </c>
      <c r="B73" s="446"/>
      <c r="C73" s="440"/>
      <c r="D73" s="440"/>
      <c r="E73" s="441"/>
      <c r="F73" s="444"/>
      <c r="G73" s="650"/>
      <c r="H73" s="650"/>
      <c r="I73" s="650"/>
      <c r="J73" s="446"/>
      <c r="K73" s="1411"/>
      <c r="L73" s="446"/>
      <c r="M73" s="446"/>
      <c r="N73" s="446"/>
      <c r="O73" s="446"/>
      <c r="P73" s="1411"/>
      <c r="Q73" s="446"/>
      <c r="R73" s="636"/>
      <c r="S73" s="408"/>
      <c r="T73" s="175"/>
      <c r="U73" s="175"/>
      <c r="V73" s="175"/>
      <c r="W73" s="175"/>
    </row>
    <row r="74" spans="1:23" s="11" customFormat="1" ht="18.95" customHeight="1">
      <c r="A74" s="1010">
        <v>68</v>
      </c>
      <c r="B74" s="446"/>
      <c r="C74" s="440"/>
      <c r="D74" s="440"/>
      <c r="E74" s="441"/>
      <c r="F74" s="444"/>
      <c r="G74" s="650"/>
      <c r="H74" s="650"/>
      <c r="I74" s="650"/>
      <c r="J74" s="446"/>
      <c r="K74" s="1411"/>
      <c r="L74" s="446"/>
      <c r="M74" s="446"/>
      <c r="N74" s="446"/>
      <c r="O74" s="446"/>
      <c r="P74" s="1411"/>
      <c r="Q74" s="446"/>
      <c r="R74" s="636"/>
      <c r="S74" s="408"/>
      <c r="T74" s="175"/>
      <c r="U74" s="175"/>
      <c r="V74" s="175"/>
      <c r="W74" s="175"/>
    </row>
    <row r="75" spans="1:23" s="11" customFormat="1" ht="18.95" customHeight="1">
      <c r="A75" s="1010">
        <v>69</v>
      </c>
      <c r="B75" s="446"/>
      <c r="C75" s="440"/>
      <c r="D75" s="440"/>
      <c r="E75" s="441"/>
      <c r="F75" s="444"/>
      <c r="G75" s="650"/>
      <c r="H75" s="650"/>
      <c r="I75" s="650"/>
      <c r="J75" s="446"/>
      <c r="K75" s="1411"/>
      <c r="L75" s="446"/>
      <c r="M75" s="446"/>
      <c r="N75" s="446"/>
      <c r="O75" s="446"/>
      <c r="P75" s="1411"/>
      <c r="Q75" s="446"/>
      <c r="R75" s="636"/>
      <c r="S75" s="408"/>
      <c r="T75" s="175"/>
      <c r="U75" s="175"/>
      <c r="V75" s="175"/>
      <c r="W75" s="175"/>
    </row>
    <row r="76" spans="1:23" s="11" customFormat="1" ht="18.95" customHeight="1">
      <c r="A76" s="1010">
        <v>70</v>
      </c>
      <c r="B76" s="446"/>
      <c r="C76" s="440"/>
      <c r="D76" s="440"/>
      <c r="E76" s="441"/>
      <c r="F76" s="444"/>
      <c r="G76" s="650"/>
      <c r="H76" s="650"/>
      <c r="I76" s="650"/>
      <c r="J76" s="446"/>
      <c r="K76" s="1411"/>
      <c r="L76" s="446"/>
      <c r="M76" s="446"/>
      <c r="N76" s="446"/>
      <c r="O76" s="446"/>
      <c r="P76" s="1411"/>
      <c r="Q76" s="446"/>
      <c r="R76" s="636"/>
      <c r="S76" s="408"/>
      <c r="T76" s="175"/>
      <c r="U76" s="175"/>
      <c r="V76" s="175"/>
      <c r="W76" s="175"/>
    </row>
    <row r="77" spans="1:23" s="11" customFormat="1" ht="18.95" customHeight="1">
      <c r="A77" s="1010">
        <v>71</v>
      </c>
      <c r="B77" s="446"/>
      <c r="C77" s="440"/>
      <c r="D77" s="440"/>
      <c r="E77" s="441"/>
      <c r="F77" s="444"/>
      <c r="G77" s="650"/>
      <c r="H77" s="650"/>
      <c r="I77" s="650"/>
      <c r="J77" s="446"/>
      <c r="K77" s="1411"/>
      <c r="L77" s="446"/>
      <c r="M77" s="446"/>
      <c r="N77" s="446"/>
      <c r="O77" s="446"/>
      <c r="P77" s="1411"/>
      <c r="Q77" s="446"/>
      <c r="R77" s="636"/>
      <c r="S77" s="408"/>
      <c r="T77" s="175"/>
      <c r="U77" s="175"/>
      <c r="V77" s="175"/>
      <c r="W77" s="175"/>
    </row>
    <row r="78" spans="1:23" s="11" customFormat="1" ht="18.95" customHeight="1">
      <c r="A78" s="1010">
        <v>72</v>
      </c>
      <c r="B78" s="446"/>
      <c r="C78" s="440"/>
      <c r="D78" s="440"/>
      <c r="E78" s="441"/>
      <c r="F78" s="444"/>
      <c r="G78" s="650"/>
      <c r="H78" s="650"/>
      <c r="I78" s="650"/>
      <c r="J78" s="446"/>
      <c r="K78" s="1411"/>
      <c r="L78" s="446"/>
      <c r="M78" s="446"/>
      <c r="N78" s="446"/>
      <c r="O78" s="446"/>
      <c r="P78" s="1411"/>
      <c r="Q78" s="446"/>
      <c r="R78" s="636"/>
      <c r="S78" s="408"/>
      <c r="T78" s="175"/>
      <c r="U78" s="175"/>
      <c r="V78" s="175"/>
      <c r="W78" s="175"/>
    </row>
    <row r="79" spans="1:23" s="11" customFormat="1" ht="18.95" customHeight="1">
      <c r="A79" s="1010">
        <v>73</v>
      </c>
      <c r="B79" s="446"/>
      <c r="C79" s="440"/>
      <c r="D79" s="440"/>
      <c r="E79" s="441"/>
      <c r="F79" s="444"/>
      <c r="G79" s="650"/>
      <c r="H79" s="650"/>
      <c r="I79" s="650"/>
      <c r="J79" s="446"/>
      <c r="K79" s="1411"/>
      <c r="L79" s="446"/>
      <c r="M79" s="446"/>
      <c r="N79" s="446"/>
      <c r="O79" s="446"/>
      <c r="P79" s="1411"/>
      <c r="Q79" s="446"/>
      <c r="R79" s="636"/>
      <c r="S79" s="408"/>
      <c r="T79" s="175"/>
      <c r="U79" s="175"/>
      <c r="V79" s="175"/>
      <c r="W79" s="175"/>
    </row>
    <row r="80" spans="1:23" s="11" customFormat="1" ht="18.95" customHeight="1">
      <c r="A80" s="1010">
        <v>74</v>
      </c>
      <c r="B80" s="446"/>
      <c r="C80" s="440"/>
      <c r="D80" s="440"/>
      <c r="E80" s="441"/>
      <c r="F80" s="444"/>
      <c r="G80" s="650"/>
      <c r="H80" s="650"/>
      <c r="I80" s="650"/>
      <c r="J80" s="446"/>
      <c r="K80" s="1411"/>
      <c r="L80" s="446"/>
      <c r="M80" s="446"/>
      <c r="N80" s="446"/>
      <c r="O80" s="446"/>
      <c r="P80" s="1411"/>
      <c r="Q80" s="446"/>
      <c r="R80" s="636"/>
      <c r="S80" s="408"/>
      <c r="T80" s="175"/>
      <c r="U80" s="175"/>
      <c r="V80" s="175"/>
      <c r="W80" s="175"/>
    </row>
    <row r="81" spans="1:23" s="11" customFormat="1" ht="18.95" customHeight="1">
      <c r="A81" s="1010">
        <v>75</v>
      </c>
      <c r="B81" s="446"/>
      <c r="C81" s="440"/>
      <c r="D81" s="440"/>
      <c r="E81" s="441"/>
      <c r="F81" s="444"/>
      <c r="G81" s="650"/>
      <c r="H81" s="650"/>
      <c r="I81" s="650"/>
      <c r="J81" s="446"/>
      <c r="K81" s="1411"/>
      <c r="L81" s="446"/>
      <c r="M81" s="446"/>
      <c r="N81" s="446"/>
      <c r="O81" s="446"/>
      <c r="P81" s="1411"/>
      <c r="Q81" s="446"/>
      <c r="R81" s="636"/>
      <c r="S81" s="408"/>
      <c r="T81" s="175"/>
      <c r="U81" s="175"/>
      <c r="V81" s="175"/>
      <c r="W81" s="175"/>
    </row>
    <row r="82" spans="1:23" s="11" customFormat="1" ht="18.95" customHeight="1">
      <c r="A82" s="1010">
        <v>76</v>
      </c>
      <c r="B82" s="446"/>
      <c r="C82" s="440"/>
      <c r="D82" s="440"/>
      <c r="E82" s="441"/>
      <c r="F82" s="444"/>
      <c r="G82" s="650"/>
      <c r="H82" s="650"/>
      <c r="I82" s="650"/>
      <c r="J82" s="446"/>
      <c r="K82" s="1411"/>
      <c r="L82" s="446"/>
      <c r="M82" s="446"/>
      <c r="N82" s="446"/>
      <c r="O82" s="446"/>
      <c r="P82" s="1411"/>
      <c r="Q82" s="446"/>
      <c r="R82" s="636"/>
      <c r="S82" s="408"/>
      <c r="T82" s="175"/>
      <c r="U82" s="175"/>
      <c r="V82" s="175"/>
      <c r="W82" s="175"/>
    </row>
    <row r="83" spans="1:23" s="11" customFormat="1" ht="18.95" customHeight="1">
      <c r="A83" s="1010">
        <v>77</v>
      </c>
      <c r="B83" s="446"/>
      <c r="C83" s="440"/>
      <c r="D83" s="440"/>
      <c r="E83" s="441"/>
      <c r="F83" s="444"/>
      <c r="G83" s="650"/>
      <c r="H83" s="650"/>
      <c r="I83" s="650"/>
      <c r="J83" s="446"/>
      <c r="K83" s="1411"/>
      <c r="L83" s="446"/>
      <c r="M83" s="446"/>
      <c r="N83" s="446"/>
      <c r="O83" s="446"/>
      <c r="P83" s="1411"/>
      <c r="Q83" s="446"/>
      <c r="R83" s="636"/>
      <c r="S83" s="408"/>
      <c r="T83" s="175"/>
      <c r="U83" s="175"/>
      <c r="V83" s="175"/>
      <c r="W83" s="175"/>
    </row>
    <row r="84" spans="1:23" s="11" customFormat="1" ht="18.95" customHeight="1">
      <c r="A84" s="1010">
        <v>78</v>
      </c>
      <c r="B84" s="446"/>
      <c r="C84" s="440"/>
      <c r="D84" s="440"/>
      <c r="E84" s="441"/>
      <c r="F84" s="444"/>
      <c r="G84" s="650"/>
      <c r="H84" s="650"/>
      <c r="I84" s="650"/>
      <c r="J84" s="446"/>
      <c r="K84" s="1411"/>
      <c r="L84" s="446"/>
      <c r="M84" s="446"/>
      <c r="N84" s="446"/>
      <c r="O84" s="446"/>
      <c r="P84" s="1411"/>
      <c r="Q84" s="446"/>
      <c r="R84" s="636"/>
      <c r="S84" s="408"/>
      <c r="T84" s="175"/>
      <c r="U84" s="175"/>
      <c r="V84" s="175"/>
      <c r="W84" s="175"/>
    </row>
    <row r="85" spans="1:23" s="11" customFormat="1" ht="18.95" customHeight="1">
      <c r="A85" s="1010">
        <v>79</v>
      </c>
      <c r="B85" s="446"/>
      <c r="C85" s="440"/>
      <c r="D85" s="440"/>
      <c r="E85" s="441"/>
      <c r="F85" s="444"/>
      <c r="G85" s="650"/>
      <c r="H85" s="650"/>
      <c r="I85" s="650"/>
      <c r="J85" s="446"/>
      <c r="K85" s="1411"/>
      <c r="L85" s="446"/>
      <c r="M85" s="446"/>
      <c r="N85" s="446"/>
      <c r="O85" s="446"/>
      <c r="P85" s="1411"/>
      <c r="Q85" s="446"/>
      <c r="R85" s="636"/>
      <c r="S85" s="408"/>
      <c r="T85" s="175"/>
      <c r="U85" s="175"/>
      <c r="V85" s="175"/>
      <c r="W85" s="175"/>
    </row>
    <row r="86" spans="1:23" s="11" customFormat="1" ht="18.95" customHeight="1">
      <c r="A86" s="1010">
        <v>80</v>
      </c>
      <c r="B86" s="446"/>
      <c r="C86" s="440"/>
      <c r="D86" s="440"/>
      <c r="E86" s="441"/>
      <c r="F86" s="444"/>
      <c r="G86" s="650"/>
      <c r="H86" s="650"/>
      <c r="I86" s="650"/>
      <c r="J86" s="446"/>
      <c r="K86" s="1411"/>
      <c r="L86" s="446"/>
      <c r="M86" s="446"/>
      <c r="N86" s="446"/>
      <c r="O86" s="446"/>
      <c r="P86" s="1411"/>
      <c r="Q86" s="446"/>
      <c r="R86" s="636"/>
      <c r="S86" s="408"/>
      <c r="T86" s="175"/>
      <c r="U86" s="175"/>
      <c r="V86" s="175"/>
      <c r="W86" s="175"/>
    </row>
    <row r="87" spans="1:23" s="11" customFormat="1" ht="18.95" customHeight="1">
      <c r="A87" s="1010">
        <v>81</v>
      </c>
      <c r="B87" s="446"/>
      <c r="C87" s="440"/>
      <c r="D87" s="440"/>
      <c r="E87" s="441"/>
      <c r="F87" s="444"/>
      <c r="G87" s="650"/>
      <c r="H87" s="650"/>
      <c r="I87" s="650"/>
      <c r="J87" s="446"/>
      <c r="K87" s="1411"/>
      <c r="L87" s="446"/>
      <c r="M87" s="446"/>
      <c r="N87" s="446"/>
      <c r="O87" s="446"/>
      <c r="P87" s="1411"/>
      <c r="Q87" s="446"/>
      <c r="R87" s="636"/>
      <c r="S87" s="408"/>
      <c r="T87" s="175"/>
      <c r="U87" s="175"/>
      <c r="V87" s="175"/>
      <c r="W87" s="175"/>
    </row>
    <row r="88" spans="1:23" s="11" customFormat="1" ht="18.95" customHeight="1">
      <c r="A88" s="1010">
        <v>82</v>
      </c>
      <c r="B88" s="446"/>
      <c r="C88" s="440"/>
      <c r="D88" s="440"/>
      <c r="E88" s="441"/>
      <c r="F88" s="444"/>
      <c r="G88" s="650"/>
      <c r="H88" s="650"/>
      <c r="I88" s="650"/>
      <c r="J88" s="446"/>
      <c r="K88" s="1411"/>
      <c r="L88" s="446"/>
      <c r="M88" s="446"/>
      <c r="N88" s="446"/>
      <c r="O88" s="446"/>
      <c r="P88" s="1411"/>
      <c r="Q88" s="446"/>
      <c r="R88" s="636"/>
      <c r="S88" s="408"/>
      <c r="T88" s="175"/>
      <c r="U88" s="175"/>
      <c r="V88" s="175"/>
      <c r="W88" s="175"/>
    </row>
    <row r="89" spans="1:23" s="11" customFormat="1" ht="18.95" customHeight="1">
      <c r="A89" s="1010">
        <v>83</v>
      </c>
      <c r="B89" s="446"/>
      <c r="C89" s="440"/>
      <c r="D89" s="440"/>
      <c r="E89" s="441"/>
      <c r="F89" s="444"/>
      <c r="G89" s="650"/>
      <c r="H89" s="650"/>
      <c r="I89" s="650"/>
      <c r="J89" s="446"/>
      <c r="K89" s="1411"/>
      <c r="L89" s="446"/>
      <c r="M89" s="446"/>
      <c r="N89" s="446"/>
      <c r="O89" s="446"/>
      <c r="P89" s="1411"/>
      <c r="Q89" s="446"/>
      <c r="R89" s="636"/>
      <c r="S89" s="408"/>
      <c r="T89" s="175"/>
      <c r="U89" s="175"/>
      <c r="V89" s="175"/>
      <c r="W89" s="175"/>
    </row>
    <row r="90" spans="1:23" s="11" customFormat="1" ht="18.95" customHeight="1">
      <c r="A90" s="1010">
        <v>84</v>
      </c>
      <c r="B90" s="446"/>
      <c r="C90" s="440"/>
      <c r="D90" s="440"/>
      <c r="E90" s="441"/>
      <c r="F90" s="444"/>
      <c r="G90" s="650"/>
      <c r="H90" s="650"/>
      <c r="I90" s="650"/>
      <c r="J90" s="446"/>
      <c r="K90" s="1411"/>
      <c r="L90" s="446"/>
      <c r="M90" s="446"/>
      <c r="N90" s="446"/>
      <c r="O90" s="446"/>
      <c r="P90" s="1411"/>
      <c r="Q90" s="446"/>
      <c r="R90" s="636"/>
      <c r="S90" s="408"/>
      <c r="T90" s="175"/>
      <c r="U90" s="175"/>
      <c r="V90" s="175"/>
      <c r="W90" s="175"/>
    </row>
    <row r="91" spans="1:23" s="11" customFormat="1" ht="18.95" customHeight="1">
      <c r="A91" s="1010">
        <v>85</v>
      </c>
      <c r="B91" s="446"/>
      <c r="C91" s="440"/>
      <c r="D91" s="440"/>
      <c r="E91" s="441"/>
      <c r="F91" s="444"/>
      <c r="G91" s="650"/>
      <c r="H91" s="650"/>
      <c r="I91" s="650"/>
      <c r="J91" s="446"/>
      <c r="K91" s="1411"/>
      <c r="L91" s="446"/>
      <c r="M91" s="446"/>
      <c r="N91" s="446"/>
      <c r="O91" s="446"/>
      <c r="P91" s="1411"/>
      <c r="Q91" s="446"/>
      <c r="R91" s="636"/>
      <c r="S91" s="408"/>
      <c r="T91" s="175"/>
      <c r="U91" s="175"/>
      <c r="V91" s="175"/>
      <c r="W91" s="175"/>
    </row>
    <row r="92" spans="1:23" s="11" customFormat="1" ht="18.95" customHeight="1">
      <c r="A92" s="1010">
        <v>86</v>
      </c>
      <c r="B92" s="446"/>
      <c r="C92" s="440"/>
      <c r="D92" s="440"/>
      <c r="E92" s="441"/>
      <c r="F92" s="444"/>
      <c r="G92" s="650"/>
      <c r="H92" s="650"/>
      <c r="I92" s="650"/>
      <c r="J92" s="446"/>
      <c r="K92" s="1411"/>
      <c r="L92" s="446"/>
      <c r="M92" s="446"/>
      <c r="N92" s="446"/>
      <c r="O92" s="446"/>
      <c r="P92" s="1411"/>
      <c r="Q92" s="446"/>
      <c r="R92" s="636"/>
      <c r="S92" s="408"/>
      <c r="T92" s="175"/>
      <c r="U92" s="175"/>
      <c r="V92" s="175"/>
      <c r="W92" s="175"/>
    </row>
    <row r="93" spans="1:23" s="11" customFormat="1" ht="18.95" customHeight="1">
      <c r="A93" s="1010">
        <v>87</v>
      </c>
      <c r="B93" s="446"/>
      <c r="C93" s="440"/>
      <c r="D93" s="440"/>
      <c r="E93" s="441"/>
      <c r="F93" s="444"/>
      <c r="G93" s="650"/>
      <c r="H93" s="650"/>
      <c r="I93" s="650"/>
      <c r="J93" s="446"/>
      <c r="K93" s="1411"/>
      <c r="L93" s="446"/>
      <c r="M93" s="446"/>
      <c r="N93" s="446"/>
      <c r="O93" s="446"/>
      <c r="P93" s="1411"/>
      <c r="Q93" s="446"/>
      <c r="R93" s="636"/>
      <c r="S93" s="408"/>
      <c r="T93" s="175"/>
      <c r="U93" s="175"/>
      <c r="V93" s="175"/>
      <c r="W93" s="175"/>
    </row>
    <row r="94" spans="1:23" s="11" customFormat="1" ht="18.95" customHeight="1">
      <c r="A94" s="1010">
        <v>88</v>
      </c>
      <c r="B94" s="446"/>
      <c r="C94" s="440"/>
      <c r="D94" s="440"/>
      <c r="E94" s="441"/>
      <c r="F94" s="444"/>
      <c r="G94" s="650"/>
      <c r="H94" s="650"/>
      <c r="I94" s="650"/>
      <c r="J94" s="446"/>
      <c r="K94" s="1411"/>
      <c r="L94" s="446"/>
      <c r="M94" s="446"/>
      <c r="N94" s="446"/>
      <c r="O94" s="446"/>
      <c r="P94" s="1411"/>
      <c r="Q94" s="446"/>
      <c r="R94" s="636"/>
      <c r="S94" s="408"/>
      <c r="T94" s="175"/>
      <c r="U94" s="175"/>
      <c r="V94" s="175"/>
      <c r="W94" s="175"/>
    </row>
    <row r="95" spans="1:23" s="11" customFormat="1" ht="18.95" customHeight="1">
      <c r="A95" s="1010">
        <v>89</v>
      </c>
      <c r="B95" s="446"/>
      <c r="C95" s="440"/>
      <c r="D95" s="440"/>
      <c r="E95" s="441"/>
      <c r="F95" s="444"/>
      <c r="G95" s="650"/>
      <c r="H95" s="650"/>
      <c r="I95" s="650"/>
      <c r="J95" s="446"/>
      <c r="K95" s="1411"/>
      <c r="L95" s="446"/>
      <c r="M95" s="446"/>
      <c r="N95" s="446"/>
      <c r="O95" s="446"/>
      <c r="P95" s="1411"/>
      <c r="Q95" s="446"/>
      <c r="R95" s="636"/>
      <c r="S95" s="408"/>
      <c r="T95" s="175"/>
      <c r="U95" s="175"/>
      <c r="V95" s="175"/>
      <c r="W95" s="175"/>
    </row>
    <row r="96" spans="1:23" s="11" customFormat="1" ht="18.95" customHeight="1">
      <c r="A96" s="1010">
        <v>90</v>
      </c>
      <c r="B96" s="446"/>
      <c r="C96" s="440"/>
      <c r="D96" s="440"/>
      <c r="E96" s="441"/>
      <c r="F96" s="444"/>
      <c r="G96" s="650"/>
      <c r="H96" s="650"/>
      <c r="I96" s="650"/>
      <c r="J96" s="446"/>
      <c r="K96" s="1411"/>
      <c r="L96" s="446"/>
      <c r="M96" s="446"/>
      <c r="N96" s="446"/>
      <c r="O96" s="446"/>
      <c r="P96" s="1411"/>
      <c r="Q96" s="446"/>
      <c r="R96" s="636"/>
      <c r="S96" s="408"/>
      <c r="T96" s="175"/>
      <c r="U96" s="175"/>
      <c r="V96" s="175"/>
      <c r="W96" s="175"/>
    </row>
    <row r="97" spans="1:23" s="11" customFormat="1" ht="18.95" customHeight="1">
      <c r="A97" s="1010">
        <v>91</v>
      </c>
      <c r="B97" s="446"/>
      <c r="C97" s="440"/>
      <c r="D97" s="440"/>
      <c r="E97" s="441"/>
      <c r="F97" s="444"/>
      <c r="G97" s="650"/>
      <c r="H97" s="650"/>
      <c r="I97" s="650"/>
      <c r="J97" s="446"/>
      <c r="K97" s="1411"/>
      <c r="L97" s="446"/>
      <c r="M97" s="446"/>
      <c r="N97" s="446"/>
      <c r="O97" s="446"/>
      <c r="P97" s="1411"/>
      <c r="Q97" s="446"/>
      <c r="R97" s="636"/>
      <c r="S97" s="408"/>
      <c r="T97" s="175"/>
      <c r="U97" s="175"/>
      <c r="V97" s="175"/>
      <c r="W97" s="175"/>
    </row>
    <row r="98" spans="1:23" s="11" customFormat="1" ht="18.95" customHeight="1">
      <c r="A98" s="1010">
        <v>92</v>
      </c>
      <c r="B98" s="446"/>
      <c r="C98" s="440"/>
      <c r="D98" s="440"/>
      <c r="E98" s="441"/>
      <c r="F98" s="444"/>
      <c r="G98" s="650"/>
      <c r="H98" s="650"/>
      <c r="I98" s="650"/>
      <c r="J98" s="446"/>
      <c r="K98" s="1411"/>
      <c r="L98" s="446"/>
      <c r="M98" s="446"/>
      <c r="N98" s="446"/>
      <c r="O98" s="446"/>
      <c r="P98" s="1411"/>
      <c r="Q98" s="446"/>
      <c r="R98" s="636"/>
      <c r="S98" s="408"/>
      <c r="T98" s="175"/>
      <c r="U98" s="175"/>
      <c r="V98" s="175"/>
      <c r="W98" s="175"/>
    </row>
    <row r="99" spans="1:23" s="11" customFormat="1" ht="18.95" customHeight="1">
      <c r="A99" s="1010">
        <v>93</v>
      </c>
      <c r="B99" s="446"/>
      <c r="C99" s="440"/>
      <c r="D99" s="440"/>
      <c r="E99" s="441"/>
      <c r="F99" s="444"/>
      <c r="G99" s="650"/>
      <c r="H99" s="650"/>
      <c r="I99" s="650"/>
      <c r="J99" s="446"/>
      <c r="K99" s="1411"/>
      <c r="L99" s="446"/>
      <c r="M99" s="446"/>
      <c r="N99" s="446"/>
      <c r="O99" s="446"/>
      <c r="P99" s="1411"/>
      <c r="Q99" s="446"/>
      <c r="R99" s="636"/>
      <c r="S99" s="408"/>
      <c r="T99" s="175"/>
      <c r="U99" s="175"/>
      <c r="V99" s="175"/>
      <c r="W99" s="175"/>
    </row>
    <row r="100" spans="1:23" s="11" customFormat="1" ht="18.95" customHeight="1">
      <c r="A100" s="1010">
        <v>94</v>
      </c>
      <c r="B100" s="446"/>
      <c r="C100" s="440"/>
      <c r="D100" s="440"/>
      <c r="E100" s="441"/>
      <c r="F100" s="444"/>
      <c r="G100" s="650"/>
      <c r="H100" s="650"/>
      <c r="I100" s="650"/>
      <c r="J100" s="446"/>
      <c r="K100" s="1411"/>
      <c r="L100" s="446"/>
      <c r="M100" s="446"/>
      <c r="N100" s="446"/>
      <c r="O100" s="446"/>
      <c r="P100" s="1411"/>
      <c r="Q100" s="446"/>
      <c r="R100" s="636"/>
      <c r="S100" s="408"/>
      <c r="T100" s="175"/>
      <c r="U100" s="175"/>
      <c r="V100" s="175"/>
      <c r="W100" s="175"/>
    </row>
    <row r="101" spans="1:23" s="11" customFormat="1" ht="18.95" customHeight="1">
      <c r="A101" s="1010">
        <v>95</v>
      </c>
      <c r="B101" s="446"/>
      <c r="C101" s="440"/>
      <c r="D101" s="440"/>
      <c r="E101" s="441"/>
      <c r="F101" s="444"/>
      <c r="G101" s="650"/>
      <c r="H101" s="650"/>
      <c r="I101" s="650"/>
      <c r="J101" s="446"/>
      <c r="K101" s="1411"/>
      <c r="L101" s="446"/>
      <c r="M101" s="446"/>
      <c r="N101" s="446"/>
      <c r="O101" s="446"/>
      <c r="P101" s="1411"/>
      <c r="Q101" s="446"/>
      <c r="R101" s="636"/>
      <c r="S101" s="408"/>
      <c r="T101" s="175"/>
      <c r="U101" s="175"/>
      <c r="V101" s="175"/>
      <c r="W101" s="175"/>
    </row>
    <row r="102" spans="1:23" s="11" customFormat="1" ht="18.95" customHeight="1">
      <c r="A102" s="1010">
        <v>96</v>
      </c>
      <c r="B102" s="446"/>
      <c r="C102" s="440"/>
      <c r="D102" s="440"/>
      <c r="E102" s="441"/>
      <c r="F102" s="444"/>
      <c r="G102" s="650"/>
      <c r="H102" s="650"/>
      <c r="I102" s="650"/>
      <c r="J102" s="446"/>
      <c r="K102" s="1411"/>
      <c r="L102" s="446"/>
      <c r="M102" s="446"/>
      <c r="N102" s="446"/>
      <c r="O102" s="446"/>
      <c r="P102" s="1411"/>
      <c r="Q102" s="446"/>
      <c r="R102" s="636"/>
      <c r="S102" s="408"/>
      <c r="T102" s="175"/>
      <c r="U102" s="175"/>
      <c r="V102" s="175"/>
      <c r="W102" s="175"/>
    </row>
    <row r="103" spans="1:23" s="11" customFormat="1" ht="18.95" customHeight="1">
      <c r="A103" s="1010">
        <v>97</v>
      </c>
      <c r="B103" s="446"/>
      <c r="C103" s="440"/>
      <c r="D103" s="440"/>
      <c r="E103" s="441"/>
      <c r="F103" s="444"/>
      <c r="G103" s="650"/>
      <c r="H103" s="650"/>
      <c r="I103" s="650"/>
      <c r="J103" s="446"/>
      <c r="K103" s="1411"/>
      <c r="L103" s="446"/>
      <c r="M103" s="446"/>
      <c r="N103" s="446"/>
      <c r="O103" s="446"/>
      <c r="P103" s="1411"/>
      <c r="Q103" s="446"/>
      <c r="R103" s="636"/>
      <c r="S103" s="408"/>
      <c r="T103" s="175"/>
      <c r="U103" s="175"/>
      <c r="V103" s="175"/>
      <c r="W103" s="175"/>
    </row>
    <row r="104" spans="1:23" s="11" customFormat="1" ht="18.95" customHeight="1">
      <c r="A104" s="1010">
        <v>98</v>
      </c>
      <c r="B104" s="446"/>
      <c r="C104" s="440"/>
      <c r="D104" s="440"/>
      <c r="E104" s="441"/>
      <c r="F104" s="444"/>
      <c r="G104" s="650"/>
      <c r="H104" s="650"/>
      <c r="I104" s="650"/>
      <c r="J104" s="446"/>
      <c r="K104" s="1411"/>
      <c r="L104" s="446"/>
      <c r="M104" s="446"/>
      <c r="N104" s="446"/>
      <c r="O104" s="446"/>
      <c r="P104" s="1411"/>
      <c r="Q104" s="446"/>
      <c r="R104" s="636"/>
      <c r="S104" s="408"/>
      <c r="T104" s="175"/>
      <c r="U104" s="175"/>
      <c r="V104" s="175"/>
      <c r="W104" s="175"/>
    </row>
    <row r="105" spans="1:23" s="11" customFormat="1" ht="18.95" customHeight="1">
      <c r="A105" s="1010">
        <v>99</v>
      </c>
      <c r="B105" s="446"/>
      <c r="C105" s="440"/>
      <c r="D105" s="440"/>
      <c r="E105" s="441"/>
      <c r="F105" s="444"/>
      <c r="G105" s="650"/>
      <c r="H105" s="650"/>
      <c r="I105" s="650"/>
      <c r="J105" s="446"/>
      <c r="K105" s="1411"/>
      <c r="L105" s="446"/>
      <c r="M105" s="446"/>
      <c r="N105" s="446"/>
      <c r="O105" s="446"/>
      <c r="P105" s="1411"/>
      <c r="Q105" s="446"/>
      <c r="R105" s="636"/>
      <c r="S105" s="408"/>
      <c r="T105" s="175"/>
      <c r="U105" s="175"/>
      <c r="V105" s="175"/>
      <c r="W105" s="175"/>
    </row>
    <row r="106" spans="1:23" s="11" customFormat="1" ht="18.95" customHeight="1">
      <c r="A106" s="1010">
        <v>100</v>
      </c>
      <c r="B106" s="446"/>
      <c r="C106" s="440"/>
      <c r="D106" s="440"/>
      <c r="E106" s="441"/>
      <c r="F106" s="444"/>
      <c r="G106" s="650"/>
      <c r="H106" s="650"/>
      <c r="I106" s="650"/>
      <c r="J106" s="446"/>
      <c r="K106" s="1411"/>
      <c r="L106" s="446"/>
      <c r="M106" s="446"/>
      <c r="N106" s="446"/>
      <c r="O106" s="446"/>
      <c r="P106" s="1411"/>
      <c r="Q106" s="446"/>
      <c r="R106" s="636"/>
      <c r="S106" s="408"/>
      <c r="T106" s="175"/>
      <c r="U106" s="175"/>
      <c r="V106" s="175"/>
      <c r="W106" s="175"/>
    </row>
    <row r="107" spans="1:23" s="11" customFormat="1" ht="18.95" customHeight="1">
      <c r="A107" s="1010">
        <v>101</v>
      </c>
      <c r="B107" s="446"/>
      <c r="C107" s="440"/>
      <c r="D107" s="440"/>
      <c r="E107" s="441"/>
      <c r="F107" s="444"/>
      <c r="G107" s="650"/>
      <c r="H107" s="650"/>
      <c r="I107" s="650"/>
      <c r="J107" s="446"/>
      <c r="K107" s="1411"/>
      <c r="L107" s="446"/>
      <c r="M107" s="446"/>
      <c r="N107" s="446"/>
      <c r="O107" s="446"/>
      <c r="P107" s="1411"/>
      <c r="Q107" s="446"/>
      <c r="R107" s="636"/>
      <c r="S107" s="408"/>
      <c r="T107" s="175"/>
      <c r="U107" s="175"/>
      <c r="V107" s="175"/>
      <c r="W107" s="175"/>
    </row>
    <row r="108" spans="1:23" s="11" customFormat="1" ht="18.95" customHeight="1">
      <c r="A108" s="1010">
        <v>102</v>
      </c>
      <c r="B108" s="446"/>
      <c r="C108" s="440"/>
      <c r="D108" s="440"/>
      <c r="E108" s="441"/>
      <c r="F108" s="444"/>
      <c r="G108" s="650"/>
      <c r="H108" s="650"/>
      <c r="I108" s="650"/>
      <c r="J108" s="446"/>
      <c r="K108" s="1411"/>
      <c r="L108" s="446"/>
      <c r="M108" s="446"/>
      <c r="N108" s="446"/>
      <c r="O108" s="446"/>
      <c r="P108" s="1411"/>
      <c r="Q108" s="446"/>
      <c r="R108" s="636"/>
      <c r="S108" s="408"/>
      <c r="T108" s="175"/>
      <c r="U108" s="175"/>
      <c r="V108" s="175"/>
      <c r="W108" s="175"/>
    </row>
    <row r="109" spans="1:23" s="11" customFormat="1" ht="18.95" customHeight="1">
      <c r="A109" s="1010">
        <v>103</v>
      </c>
      <c r="B109" s="446"/>
      <c r="C109" s="440"/>
      <c r="D109" s="440"/>
      <c r="E109" s="441"/>
      <c r="F109" s="444"/>
      <c r="G109" s="650"/>
      <c r="H109" s="650"/>
      <c r="I109" s="650"/>
      <c r="J109" s="446"/>
      <c r="K109" s="1411"/>
      <c r="L109" s="446"/>
      <c r="M109" s="446"/>
      <c r="N109" s="446"/>
      <c r="O109" s="446"/>
      <c r="P109" s="1411"/>
      <c r="Q109" s="446"/>
      <c r="R109" s="636"/>
      <c r="S109" s="408"/>
      <c r="T109" s="175"/>
      <c r="U109" s="175"/>
      <c r="V109" s="175"/>
      <c r="W109" s="175"/>
    </row>
    <row r="110" spans="1:23" s="11" customFormat="1" ht="18.95" customHeight="1">
      <c r="A110" s="1010">
        <v>104</v>
      </c>
      <c r="B110" s="446"/>
      <c r="C110" s="440"/>
      <c r="D110" s="440"/>
      <c r="E110" s="441"/>
      <c r="F110" s="444"/>
      <c r="G110" s="650"/>
      <c r="H110" s="650"/>
      <c r="I110" s="650"/>
      <c r="J110" s="446"/>
      <c r="K110" s="1411"/>
      <c r="L110" s="446"/>
      <c r="M110" s="446"/>
      <c r="N110" s="446"/>
      <c r="O110" s="446"/>
      <c r="P110" s="1411"/>
      <c r="Q110" s="446"/>
      <c r="R110" s="636"/>
      <c r="S110" s="408"/>
      <c r="T110" s="175"/>
      <c r="U110" s="175"/>
      <c r="V110" s="175"/>
      <c r="W110" s="175"/>
    </row>
    <row r="111" spans="1:23" s="11" customFormat="1" ht="18.95" customHeight="1">
      <c r="A111" s="1010">
        <v>105</v>
      </c>
      <c r="B111" s="446"/>
      <c r="C111" s="440"/>
      <c r="D111" s="440"/>
      <c r="E111" s="441"/>
      <c r="F111" s="444"/>
      <c r="G111" s="650"/>
      <c r="H111" s="650"/>
      <c r="I111" s="650"/>
      <c r="J111" s="446"/>
      <c r="K111" s="1411"/>
      <c r="L111" s="446"/>
      <c r="M111" s="446"/>
      <c r="N111" s="446"/>
      <c r="O111" s="446"/>
      <c r="P111" s="1411"/>
      <c r="Q111" s="446"/>
      <c r="R111" s="636"/>
      <c r="S111" s="408"/>
      <c r="T111" s="175"/>
      <c r="U111" s="175"/>
      <c r="V111" s="175"/>
      <c r="W111" s="175"/>
    </row>
    <row r="112" spans="1:23" s="11" customFormat="1" ht="18.95" customHeight="1">
      <c r="A112" s="1010">
        <v>106</v>
      </c>
      <c r="B112" s="446"/>
      <c r="C112" s="440"/>
      <c r="D112" s="440"/>
      <c r="E112" s="441"/>
      <c r="F112" s="444"/>
      <c r="G112" s="650"/>
      <c r="H112" s="650"/>
      <c r="I112" s="650"/>
      <c r="J112" s="446"/>
      <c r="K112" s="1411"/>
      <c r="L112" s="446"/>
      <c r="M112" s="446"/>
      <c r="N112" s="446"/>
      <c r="O112" s="446"/>
      <c r="P112" s="1411"/>
      <c r="Q112" s="446"/>
      <c r="R112" s="636"/>
      <c r="S112" s="408"/>
      <c r="T112" s="175"/>
      <c r="U112" s="175"/>
      <c r="V112" s="175"/>
      <c r="W112" s="175"/>
    </row>
    <row r="113" spans="1:23" s="11" customFormat="1" ht="18.95" customHeight="1">
      <c r="A113" s="1010">
        <v>107</v>
      </c>
      <c r="B113" s="446"/>
      <c r="C113" s="440"/>
      <c r="D113" s="440"/>
      <c r="E113" s="441"/>
      <c r="F113" s="444"/>
      <c r="G113" s="650"/>
      <c r="H113" s="650"/>
      <c r="I113" s="650"/>
      <c r="J113" s="446"/>
      <c r="K113" s="1411"/>
      <c r="L113" s="446"/>
      <c r="M113" s="446"/>
      <c r="N113" s="446"/>
      <c r="O113" s="446"/>
      <c r="P113" s="1411"/>
      <c r="Q113" s="446"/>
      <c r="R113" s="636"/>
      <c r="S113" s="408"/>
      <c r="T113" s="175"/>
      <c r="U113" s="175"/>
      <c r="V113" s="175"/>
      <c r="W113" s="175"/>
    </row>
    <row r="114" spans="1:23" s="11" customFormat="1" ht="18.95" customHeight="1">
      <c r="A114" s="1010">
        <v>108</v>
      </c>
      <c r="B114" s="446"/>
      <c r="C114" s="440"/>
      <c r="D114" s="440"/>
      <c r="E114" s="441"/>
      <c r="F114" s="444"/>
      <c r="G114" s="650"/>
      <c r="H114" s="650"/>
      <c r="I114" s="650"/>
      <c r="J114" s="446"/>
      <c r="K114" s="1411"/>
      <c r="L114" s="446"/>
      <c r="M114" s="446"/>
      <c r="N114" s="446"/>
      <c r="O114" s="446"/>
      <c r="P114" s="1411"/>
      <c r="Q114" s="446"/>
      <c r="R114" s="636"/>
      <c r="S114" s="408"/>
      <c r="T114" s="175"/>
      <c r="U114" s="175"/>
      <c r="V114" s="175"/>
      <c r="W114" s="175"/>
    </row>
    <row r="115" spans="1:23" s="11" customFormat="1" ht="18.95" customHeight="1">
      <c r="A115" s="1010">
        <v>109</v>
      </c>
      <c r="B115" s="446"/>
      <c r="C115" s="440"/>
      <c r="D115" s="440"/>
      <c r="E115" s="441"/>
      <c r="F115" s="444"/>
      <c r="G115" s="650"/>
      <c r="H115" s="650"/>
      <c r="I115" s="650"/>
      <c r="J115" s="446"/>
      <c r="K115" s="1411"/>
      <c r="L115" s="446"/>
      <c r="M115" s="446"/>
      <c r="N115" s="446"/>
      <c r="O115" s="446"/>
      <c r="P115" s="1411"/>
      <c r="Q115" s="446"/>
      <c r="R115" s="636"/>
      <c r="S115" s="408"/>
      <c r="T115" s="175"/>
      <c r="U115" s="175"/>
      <c r="V115" s="175"/>
      <c r="W115" s="175"/>
    </row>
    <row r="116" spans="1:23" s="11" customFormat="1" ht="18.95" customHeight="1">
      <c r="A116" s="1010">
        <v>110</v>
      </c>
      <c r="B116" s="446"/>
      <c r="C116" s="440"/>
      <c r="D116" s="440"/>
      <c r="E116" s="441"/>
      <c r="F116" s="444"/>
      <c r="G116" s="650"/>
      <c r="H116" s="650"/>
      <c r="I116" s="650"/>
      <c r="J116" s="446"/>
      <c r="K116" s="1411"/>
      <c r="L116" s="446"/>
      <c r="M116" s="446"/>
      <c r="N116" s="446"/>
      <c r="O116" s="446"/>
      <c r="P116" s="1411"/>
      <c r="Q116" s="446"/>
      <c r="R116" s="636"/>
      <c r="S116" s="408"/>
      <c r="T116" s="176"/>
      <c r="U116" s="176"/>
      <c r="V116" s="176"/>
      <c r="W116" s="176"/>
    </row>
    <row r="117" spans="1:23" s="11" customFormat="1" ht="18.95" customHeight="1">
      <c r="A117" s="1010">
        <v>111</v>
      </c>
      <c r="B117" s="446"/>
      <c r="C117" s="440"/>
      <c r="D117" s="440"/>
      <c r="E117" s="441"/>
      <c r="F117" s="444"/>
      <c r="G117" s="650"/>
      <c r="H117" s="650"/>
      <c r="I117" s="650"/>
      <c r="J117" s="446"/>
      <c r="K117" s="1411"/>
      <c r="L117" s="446"/>
      <c r="M117" s="446"/>
      <c r="N117" s="446"/>
      <c r="O117" s="446"/>
      <c r="P117" s="1411"/>
      <c r="Q117" s="446"/>
      <c r="R117" s="636"/>
      <c r="S117" s="408"/>
      <c r="T117" s="175"/>
      <c r="U117" s="175"/>
      <c r="V117" s="175"/>
      <c r="W117" s="175"/>
    </row>
    <row r="118" spans="1:23" s="11" customFormat="1" ht="18.95" customHeight="1">
      <c r="A118" s="1010">
        <v>112</v>
      </c>
      <c r="B118" s="446"/>
      <c r="C118" s="440"/>
      <c r="D118" s="440"/>
      <c r="E118" s="441"/>
      <c r="F118" s="444"/>
      <c r="G118" s="650"/>
      <c r="H118" s="650"/>
      <c r="I118" s="650"/>
      <c r="J118" s="446"/>
      <c r="K118" s="1411"/>
      <c r="L118" s="446"/>
      <c r="M118" s="446"/>
      <c r="N118" s="446"/>
      <c r="O118" s="446"/>
      <c r="P118" s="1411"/>
      <c r="Q118" s="446"/>
      <c r="R118" s="636"/>
      <c r="S118" s="408"/>
      <c r="T118" s="175"/>
      <c r="U118" s="175"/>
      <c r="V118" s="175"/>
      <c r="W118" s="175"/>
    </row>
    <row r="119" spans="1:23" s="11" customFormat="1" ht="18.95" customHeight="1">
      <c r="A119" s="1010">
        <v>113</v>
      </c>
      <c r="B119" s="446"/>
      <c r="C119" s="440"/>
      <c r="D119" s="440"/>
      <c r="E119" s="441"/>
      <c r="F119" s="444"/>
      <c r="G119" s="650"/>
      <c r="H119" s="650"/>
      <c r="I119" s="650"/>
      <c r="J119" s="446"/>
      <c r="K119" s="1411"/>
      <c r="L119" s="446"/>
      <c r="M119" s="446"/>
      <c r="N119" s="446"/>
      <c r="O119" s="446"/>
      <c r="P119" s="1411"/>
      <c r="Q119" s="446"/>
      <c r="R119" s="636"/>
      <c r="S119" s="408"/>
      <c r="T119" s="175"/>
      <c r="U119" s="175"/>
      <c r="V119" s="175"/>
      <c r="W119" s="175"/>
    </row>
    <row r="120" spans="1:23" s="11" customFormat="1" ht="18.95" customHeight="1">
      <c r="A120" s="1010">
        <v>114</v>
      </c>
      <c r="B120" s="446"/>
      <c r="C120" s="440"/>
      <c r="D120" s="440"/>
      <c r="E120" s="441"/>
      <c r="F120" s="444"/>
      <c r="G120" s="650"/>
      <c r="H120" s="650"/>
      <c r="I120" s="650"/>
      <c r="J120" s="446"/>
      <c r="K120" s="1411"/>
      <c r="L120" s="446"/>
      <c r="M120" s="446"/>
      <c r="N120" s="446"/>
      <c r="O120" s="446"/>
      <c r="P120" s="1411"/>
      <c r="Q120" s="446"/>
      <c r="R120" s="636"/>
      <c r="S120" s="408"/>
      <c r="T120" s="175"/>
      <c r="U120" s="175"/>
      <c r="V120" s="175"/>
      <c r="W120" s="175"/>
    </row>
    <row r="121" spans="1:23" s="11" customFormat="1" ht="18.95" customHeight="1">
      <c r="A121" s="1010">
        <v>115</v>
      </c>
      <c r="B121" s="446"/>
      <c r="C121" s="440"/>
      <c r="D121" s="440"/>
      <c r="E121" s="441"/>
      <c r="F121" s="444"/>
      <c r="G121" s="650"/>
      <c r="H121" s="650"/>
      <c r="I121" s="650"/>
      <c r="J121" s="446"/>
      <c r="K121" s="1411"/>
      <c r="L121" s="446"/>
      <c r="M121" s="446"/>
      <c r="N121" s="446"/>
      <c r="O121" s="446"/>
      <c r="P121" s="1411"/>
      <c r="Q121" s="446"/>
      <c r="R121" s="636"/>
      <c r="S121" s="408"/>
      <c r="T121" s="175"/>
      <c r="U121" s="175"/>
      <c r="V121" s="175"/>
      <c r="W121" s="175"/>
    </row>
    <row r="122" spans="1:23" s="11" customFormat="1" ht="18.95" customHeight="1">
      <c r="A122" s="1010">
        <v>116</v>
      </c>
      <c r="B122" s="446"/>
      <c r="C122" s="440"/>
      <c r="D122" s="440"/>
      <c r="E122" s="441"/>
      <c r="F122" s="444"/>
      <c r="G122" s="650"/>
      <c r="H122" s="650"/>
      <c r="I122" s="650"/>
      <c r="J122" s="446"/>
      <c r="K122" s="1411"/>
      <c r="L122" s="446"/>
      <c r="M122" s="446"/>
      <c r="N122" s="446"/>
      <c r="O122" s="446"/>
      <c r="P122" s="1411"/>
      <c r="Q122" s="446"/>
      <c r="R122" s="636"/>
      <c r="S122" s="408"/>
      <c r="T122" s="175"/>
      <c r="U122" s="175"/>
      <c r="V122" s="175"/>
      <c r="W122" s="175"/>
    </row>
    <row r="123" spans="1:23" s="11" customFormat="1" ht="18.95" customHeight="1">
      <c r="A123" s="1010">
        <v>117</v>
      </c>
      <c r="B123" s="446"/>
      <c r="C123" s="440"/>
      <c r="D123" s="440"/>
      <c r="E123" s="441"/>
      <c r="F123" s="444"/>
      <c r="G123" s="650"/>
      <c r="H123" s="650"/>
      <c r="I123" s="650"/>
      <c r="J123" s="446"/>
      <c r="K123" s="1411"/>
      <c r="L123" s="446"/>
      <c r="M123" s="446"/>
      <c r="N123" s="446"/>
      <c r="O123" s="446"/>
      <c r="P123" s="1411"/>
      <c r="Q123" s="446"/>
      <c r="R123" s="636"/>
      <c r="S123" s="408"/>
      <c r="T123" s="175"/>
      <c r="U123" s="175"/>
      <c r="V123" s="175"/>
      <c r="W123" s="175"/>
    </row>
    <row r="124" spans="1:23" s="11" customFormat="1" ht="18.95" customHeight="1">
      <c r="A124" s="1010">
        <v>118</v>
      </c>
      <c r="B124" s="446"/>
      <c r="C124" s="440"/>
      <c r="D124" s="440"/>
      <c r="E124" s="441"/>
      <c r="F124" s="444"/>
      <c r="G124" s="650"/>
      <c r="H124" s="650"/>
      <c r="I124" s="650"/>
      <c r="J124" s="446"/>
      <c r="K124" s="1411"/>
      <c r="L124" s="446"/>
      <c r="M124" s="446"/>
      <c r="N124" s="446"/>
      <c r="O124" s="446"/>
      <c r="P124" s="1411"/>
      <c r="Q124" s="446"/>
      <c r="R124" s="636"/>
      <c r="S124" s="408"/>
      <c r="T124" s="175"/>
      <c r="U124" s="175"/>
      <c r="V124" s="175"/>
      <c r="W124" s="175"/>
    </row>
    <row r="125" spans="1:23" s="11" customFormat="1" ht="18.95" customHeight="1">
      <c r="A125" s="1010">
        <v>119</v>
      </c>
      <c r="B125" s="446"/>
      <c r="C125" s="440"/>
      <c r="D125" s="440"/>
      <c r="E125" s="441"/>
      <c r="F125" s="444"/>
      <c r="G125" s="650"/>
      <c r="H125" s="650"/>
      <c r="I125" s="650"/>
      <c r="J125" s="446"/>
      <c r="K125" s="1411"/>
      <c r="L125" s="446"/>
      <c r="M125" s="446"/>
      <c r="N125" s="446"/>
      <c r="O125" s="446"/>
      <c r="P125" s="1411"/>
      <c r="Q125" s="446"/>
      <c r="R125" s="636"/>
      <c r="S125" s="408"/>
      <c r="T125" s="175"/>
      <c r="U125" s="175"/>
      <c r="V125" s="175"/>
      <c r="W125" s="175"/>
    </row>
    <row r="126" spans="1:23" s="11" customFormat="1" ht="18.95" customHeight="1">
      <c r="A126" s="1010">
        <v>120</v>
      </c>
      <c r="B126" s="446"/>
      <c r="C126" s="440"/>
      <c r="D126" s="440"/>
      <c r="E126" s="441"/>
      <c r="F126" s="444"/>
      <c r="G126" s="650"/>
      <c r="H126" s="650"/>
      <c r="I126" s="650"/>
      <c r="J126" s="446"/>
      <c r="K126" s="1411"/>
      <c r="L126" s="446"/>
      <c r="M126" s="446"/>
      <c r="N126" s="446"/>
      <c r="O126" s="446"/>
      <c r="P126" s="1411"/>
      <c r="Q126" s="446"/>
      <c r="R126" s="636"/>
      <c r="S126" s="408"/>
      <c r="T126" s="175"/>
      <c r="U126" s="175"/>
      <c r="V126" s="175"/>
      <c r="W126" s="175"/>
    </row>
    <row r="127" spans="1:23" s="11" customFormat="1" ht="18.95" customHeight="1">
      <c r="A127" s="1010">
        <v>121</v>
      </c>
      <c r="B127" s="446"/>
      <c r="C127" s="440"/>
      <c r="D127" s="440"/>
      <c r="E127" s="441"/>
      <c r="F127" s="444"/>
      <c r="G127" s="650"/>
      <c r="H127" s="650"/>
      <c r="I127" s="650"/>
      <c r="J127" s="446"/>
      <c r="K127" s="1411"/>
      <c r="L127" s="446"/>
      <c r="M127" s="446"/>
      <c r="N127" s="446"/>
      <c r="O127" s="446"/>
      <c r="P127" s="1411"/>
      <c r="Q127" s="446"/>
      <c r="R127" s="636"/>
      <c r="S127" s="408"/>
      <c r="T127" s="175"/>
      <c r="U127" s="175"/>
      <c r="V127" s="175"/>
      <c r="W127" s="175"/>
    </row>
    <row r="128" spans="1:23" s="11" customFormat="1" ht="18.95" customHeight="1">
      <c r="A128" s="1010">
        <v>122</v>
      </c>
      <c r="B128" s="446"/>
      <c r="C128" s="440"/>
      <c r="D128" s="440"/>
      <c r="E128" s="441"/>
      <c r="F128" s="444"/>
      <c r="G128" s="650"/>
      <c r="H128" s="650"/>
      <c r="I128" s="650"/>
      <c r="J128" s="446"/>
      <c r="K128" s="1411"/>
      <c r="L128" s="446"/>
      <c r="M128" s="446"/>
      <c r="N128" s="446"/>
      <c r="O128" s="446"/>
      <c r="P128" s="1411"/>
      <c r="Q128" s="446"/>
      <c r="R128" s="636"/>
      <c r="S128" s="408"/>
      <c r="T128" s="175"/>
      <c r="U128" s="175"/>
      <c r="V128" s="175"/>
      <c r="W128" s="175"/>
    </row>
    <row r="129" spans="1:23" s="11" customFormat="1" ht="18.95" customHeight="1">
      <c r="A129" s="1010">
        <v>123</v>
      </c>
      <c r="B129" s="446"/>
      <c r="C129" s="440"/>
      <c r="D129" s="440"/>
      <c r="E129" s="441"/>
      <c r="F129" s="444"/>
      <c r="G129" s="650"/>
      <c r="H129" s="650"/>
      <c r="I129" s="650"/>
      <c r="J129" s="446"/>
      <c r="K129" s="1411"/>
      <c r="L129" s="446"/>
      <c r="M129" s="446"/>
      <c r="N129" s="446"/>
      <c r="O129" s="446"/>
      <c r="P129" s="1411"/>
      <c r="Q129" s="446"/>
      <c r="R129" s="636"/>
      <c r="S129" s="408"/>
      <c r="T129" s="175"/>
      <c r="U129" s="175"/>
      <c r="V129" s="175"/>
      <c r="W129" s="175"/>
    </row>
    <row r="130" spans="1:23" s="11" customFormat="1" ht="18.95" customHeight="1">
      <c r="A130" s="1010">
        <v>124</v>
      </c>
      <c r="B130" s="446"/>
      <c r="C130" s="440"/>
      <c r="D130" s="440"/>
      <c r="E130" s="441"/>
      <c r="F130" s="444"/>
      <c r="G130" s="650"/>
      <c r="H130" s="650"/>
      <c r="I130" s="650"/>
      <c r="J130" s="446"/>
      <c r="K130" s="1411"/>
      <c r="L130" s="446"/>
      <c r="M130" s="446"/>
      <c r="N130" s="446"/>
      <c r="O130" s="446"/>
      <c r="P130" s="1411"/>
      <c r="Q130" s="446"/>
      <c r="R130" s="636"/>
      <c r="S130" s="408"/>
      <c r="T130" s="175"/>
      <c r="U130" s="175"/>
      <c r="V130" s="175"/>
      <c r="W130" s="175"/>
    </row>
    <row r="131" spans="1:23" s="11" customFormat="1" ht="18.95" customHeight="1">
      <c r="A131" s="1010">
        <v>125</v>
      </c>
      <c r="B131" s="446"/>
      <c r="C131" s="440"/>
      <c r="D131" s="440"/>
      <c r="E131" s="441"/>
      <c r="F131" s="444"/>
      <c r="G131" s="650"/>
      <c r="H131" s="650"/>
      <c r="I131" s="650"/>
      <c r="J131" s="446"/>
      <c r="K131" s="1411"/>
      <c r="L131" s="446"/>
      <c r="M131" s="446"/>
      <c r="N131" s="446"/>
      <c r="O131" s="446"/>
      <c r="P131" s="1411"/>
      <c r="Q131" s="446"/>
      <c r="R131" s="636"/>
      <c r="S131" s="408"/>
      <c r="T131" s="175"/>
      <c r="U131" s="175"/>
      <c r="V131" s="175"/>
      <c r="W131" s="175"/>
    </row>
    <row r="132" spans="1:23" s="11" customFormat="1" ht="18.95" customHeight="1">
      <c r="A132" s="1010">
        <v>126</v>
      </c>
      <c r="B132" s="446"/>
      <c r="C132" s="440"/>
      <c r="D132" s="440"/>
      <c r="E132" s="441"/>
      <c r="F132" s="444"/>
      <c r="G132" s="650"/>
      <c r="H132" s="650"/>
      <c r="I132" s="650"/>
      <c r="J132" s="446"/>
      <c r="K132" s="1411"/>
      <c r="L132" s="446"/>
      <c r="M132" s="446"/>
      <c r="N132" s="446"/>
      <c r="O132" s="446"/>
      <c r="P132" s="1411"/>
      <c r="Q132" s="446"/>
      <c r="R132" s="636"/>
      <c r="S132" s="408"/>
      <c r="T132" s="175"/>
      <c r="U132" s="175"/>
      <c r="V132" s="175"/>
      <c r="W132" s="175"/>
    </row>
    <row r="133" spans="1:23" s="11" customFormat="1" ht="18.95" customHeight="1">
      <c r="A133" s="1010">
        <v>127</v>
      </c>
      <c r="B133" s="446"/>
      <c r="C133" s="440"/>
      <c r="D133" s="440"/>
      <c r="E133" s="441"/>
      <c r="F133" s="444"/>
      <c r="G133" s="650"/>
      <c r="H133" s="650"/>
      <c r="I133" s="650"/>
      <c r="J133" s="446"/>
      <c r="K133" s="1411"/>
      <c r="L133" s="446"/>
      <c r="M133" s="446"/>
      <c r="N133" s="446"/>
      <c r="O133" s="446"/>
      <c r="P133" s="1411"/>
      <c r="Q133" s="446"/>
      <c r="R133" s="636"/>
      <c r="S133" s="408"/>
      <c r="T133" s="175"/>
      <c r="U133" s="175"/>
      <c r="V133" s="175"/>
      <c r="W133" s="175"/>
    </row>
    <row r="134" spans="1:23" s="11" customFormat="1" ht="18.95" customHeight="1">
      <c r="A134" s="1010">
        <v>128</v>
      </c>
      <c r="B134" s="446"/>
      <c r="C134" s="440"/>
      <c r="D134" s="440"/>
      <c r="E134" s="441"/>
      <c r="F134" s="444"/>
      <c r="G134" s="650"/>
      <c r="H134" s="650"/>
      <c r="I134" s="650"/>
      <c r="J134" s="446"/>
      <c r="K134" s="1411"/>
      <c r="L134" s="446"/>
      <c r="M134" s="446"/>
      <c r="N134" s="446"/>
      <c r="O134" s="446"/>
      <c r="P134" s="1411"/>
      <c r="Q134" s="446"/>
      <c r="R134" s="636"/>
      <c r="S134" s="408"/>
      <c r="T134" s="175"/>
      <c r="U134" s="175"/>
      <c r="V134" s="175"/>
      <c r="W134" s="175"/>
    </row>
    <row r="135" spans="1:23">
      <c r="C135" s="378"/>
    </row>
    <row r="136" spans="1:23">
      <c r="C136" s="378"/>
    </row>
    <row r="137" spans="1:23">
      <c r="C137" s="378"/>
    </row>
    <row r="138" spans="1:23">
      <c r="C138" s="379"/>
    </row>
    <row r="139" spans="1:23">
      <c r="C139" s="379"/>
    </row>
    <row r="140" spans="1:23">
      <c r="C140" s="379"/>
    </row>
    <row r="141" spans="1:23">
      <c r="C141" s="379"/>
    </row>
    <row r="142" spans="1:23">
      <c r="C142" s="378"/>
    </row>
    <row r="143" spans="1:23">
      <c r="C143" s="378"/>
    </row>
    <row r="144" spans="1:23">
      <c r="C144" s="378"/>
    </row>
    <row r="145" spans="3:3">
      <c r="C145" s="378"/>
    </row>
    <row r="146" spans="3:3">
      <c r="C146" s="378"/>
    </row>
    <row r="147" spans="3:3">
      <c r="C147" s="379"/>
    </row>
    <row r="148" spans="3:3">
      <c r="C148" s="379"/>
    </row>
    <row r="149" spans="3:3">
      <c r="C149" s="379"/>
    </row>
    <row r="150" spans="3:3">
      <c r="C150" s="379"/>
    </row>
  </sheetData>
  <mergeCells count="1">
    <mergeCell ref="P3:R5"/>
  </mergeCells>
  <phoneticPr fontId="0" type="noConversion"/>
  <conditionalFormatting sqref="A7:A134 C135:C150">
    <cfRule type="expression" dxfId="506" priority="19" stopIfTrue="1">
      <formula>$T7&gt;=1</formula>
    </cfRule>
  </conditionalFormatting>
  <conditionalFormatting sqref="C56:C61 D126:E130 C132:E134 C98:C103 C111:E111 C125:E125 C126:C131 D105:E109 C105:C110 C118:E118 D112:E116 D119:E123 C119:C124 C41:E41 C48:E48 D42:E46 C42:C47 C55:E55 D49:E53 C49:C54 C62:E62 D56:E60 C84:C89 D63:E67 C63:C68 C69:E69 C76:E76 D70:E74 C70:C75 C83:E83 D77:E81 C77:C82 C90:E90 D84:E88 C112:C117 D91:E95 C91:C96 C97:E97 C104:E104 D98:E102 D27:E32 D34:E39 C22:C40 D22:E25">
    <cfRule type="expression" dxfId="505" priority="20" stopIfTrue="1">
      <formula>$U22&gt;=1</formula>
    </cfRule>
  </conditionalFormatting>
  <conditionalFormatting sqref="C13:E21">
    <cfRule type="expression" dxfId="504" priority="21" stopIfTrue="1">
      <formula>$S13&gt;=1</formula>
    </cfRule>
  </conditionalFormatting>
  <conditionalFormatting sqref="D130:E132 C123:E129 C134:E134 D108:E110 C101:E107 C119:C122 D119:E121 C112:E118 C39:E41 C42:C45 D42:E44 C130:C133 C53:C56 D53:E55 C46:E52 C64:C67 D64:E66 C57:E63 C75:C78 D75:E77 C68:E74 C86:C89 D86:E88 C79:E85 C97:C100 D97:E99 C90:E96 C108:C111">
    <cfRule type="expression" dxfId="503" priority="18" stopIfTrue="1">
      <formula>$S39&gt;=1</formula>
    </cfRule>
  </conditionalFormatting>
  <conditionalFormatting sqref="D27:E32 D34:E38 C22:C38 D22:E25">
    <cfRule type="expression" dxfId="502" priority="17" stopIfTrue="1">
      <formula>$U22&gt;=1</formula>
    </cfRule>
  </conditionalFormatting>
  <conditionalFormatting sqref="D49:E53 D22:E25 C27:E27 C22:C26 C49:C54 C34:E34 D28:E32 C28:C33 D35:E39 C35:C40 C41:E41 C48:E48 D42:E46 C42:C47">
    <cfRule type="expression" dxfId="501" priority="15" stopIfTrue="1">
      <formula>$S22&gt;=1</formula>
    </cfRule>
  </conditionalFormatting>
  <conditionalFormatting sqref="D22:E22 C35:E41 C46:E54 C31:C34 D31:E33 C24:E30 C42:C45 D42:E44 C22:C23">
    <cfRule type="expression" dxfId="500" priority="13" stopIfTrue="1">
      <formula>$S22&gt;=1</formula>
    </cfRule>
  </conditionalFormatting>
  <conditionalFormatting sqref="C12">
    <cfRule type="expression" dxfId="499" priority="12" stopIfTrue="1">
      <formula>$S9&gt;=1</formula>
    </cfRule>
  </conditionalFormatting>
  <conditionalFormatting sqref="D22:E22 C35:E41 C46:E54 C31:C34 D31:E33 C24:E30 C42:C45 D42:E44 C22:C23">
    <cfRule type="expression" dxfId="498" priority="11" stopIfTrue="1">
      <formula>$S22&gt;=1</formula>
    </cfRule>
  </conditionalFormatting>
  <conditionalFormatting sqref="C39:E41 C42:C45 D42:E44 C46:E54">
    <cfRule type="expression" dxfId="497" priority="9" stopIfTrue="1">
      <formula>$S39&gt;=1</formula>
    </cfRule>
  </conditionalFormatting>
  <conditionalFormatting sqref="D27:E32 D34:E38 C22:C38 D22:E25">
    <cfRule type="expression" dxfId="496" priority="8" stopIfTrue="1">
      <formula>$U22&gt;=1</formula>
    </cfRule>
  </conditionalFormatting>
  <conditionalFormatting sqref="D22:E22 C35:E41 C46:E54 C31:C34 D31:E33 C24:E30 C42:C45 D42:E44 C22:C23">
    <cfRule type="expression" dxfId="495" priority="4" stopIfTrue="1">
      <formula>$S22&gt;=1</formula>
    </cfRule>
  </conditionalFormatting>
  <conditionalFormatting sqref="D22:E22 C35:E41 C46:E54 C31:C34 D31:E33 C24:E30 C42:C45 D42:E44 C22:C23">
    <cfRule type="expression" dxfId="494" priority="2" stopIfTrue="1">
      <formula>$S22&gt;=1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drawing r:id="rId2"/>
  <legacyDrawing r:id="rId3"/>
</worksheet>
</file>

<file path=xl/worksheets/sheet9.xml><?xml version="1.0" encoding="utf-8"?>
<worksheet xmlns="http://schemas.openxmlformats.org/spreadsheetml/2006/main" xmlns:r="http://schemas.openxmlformats.org/officeDocument/2006/relationships">
  <sheetPr codeName="Sheet140">
    <pageSetUpPr fitToPage="1"/>
  </sheetPr>
  <dimension ref="A1:BK79"/>
  <sheetViews>
    <sheetView showGridLines="0" showZeros="0" topLeftCell="A34" workbookViewId="0">
      <selection activeCell="P12" sqref="P12"/>
    </sheetView>
  </sheetViews>
  <sheetFormatPr defaultRowHeight="12.75"/>
  <cols>
    <col min="1" max="2" width="3.28515625" customWidth="1"/>
    <col min="3" max="3" width="4.7109375" customWidth="1"/>
    <col min="4" max="4" width="4.28515625" customWidth="1"/>
    <col min="5" max="5" width="12.7109375" customWidth="1"/>
    <col min="6" max="6" width="2.7109375" customWidth="1"/>
    <col min="7" max="7" width="7.7109375" customWidth="1"/>
    <col min="8" max="8" width="5.85546875" customWidth="1"/>
    <col min="9" max="9" width="2.140625" style="857" customWidth="1"/>
    <col min="10" max="10" width="10.7109375" customWidth="1"/>
    <col min="11" max="11" width="1.85546875" style="857" customWidth="1"/>
    <col min="12" max="12" width="10.7109375" customWidth="1"/>
    <col min="13" max="13" width="1.7109375" style="64" customWidth="1"/>
    <col min="14" max="14" width="10.7109375" customWidth="1"/>
    <col min="15" max="15" width="1.7109375" style="857" customWidth="1"/>
    <col min="16" max="16" width="10.7109375" customWidth="1"/>
    <col min="17" max="17" width="3.7109375" style="64" customWidth="1"/>
    <col min="18" max="18" width="0" hidden="1" customWidth="1"/>
    <col min="19" max="19" width="8.5703125" customWidth="1"/>
    <col min="20" max="20" width="6.85546875" hidden="1" customWidth="1"/>
    <col min="21" max="21" width="6.85546875" style="916" customWidth="1"/>
    <col min="22" max="22" width="4.42578125" style="864" customWidth="1"/>
    <col min="23" max="23" width="10.85546875" style="862" customWidth="1"/>
    <col min="24" max="24" width="12.140625" style="862" customWidth="1"/>
    <col min="25" max="25" width="6.42578125" style="871" customWidth="1"/>
    <col min="26" max="26" width="6.28515625" style="871" customWidth="1"/>
    <col min="27" max="27" width="7.42578125" style="871" customWidth="1"/>
    <col min="28" max="29" width="7" style="871" customWidth="1"/>
    <col min="30" max="30" width="8.5703125" style="871" customWidth="1"/>
    <col min="31" max="31" width="9.85546875" style="40" customWidth="1"/>
    <col min="32" max="32" width="9.140625" style="89"/>
    <col min="33" max="33" width="17" customWidth="1"/>
    <col min="34" max="34" width="10.7109375" customWidth="1"/>
    <col min="35" max="35" width="10" customWidth="1"/>
    <col min="38" max="38" width="15.7109375" customWidth="1"/>
    <col min="39" max="39" width="10.42578125" customWidth="1"/>
    <col min="40" max="40" width="8.7109375" customWidth="1"/>
    <col min="41" max="41" width="9.5703125" customWidth="1"/>
    <col min="42" max="42" width="6.28515625" customWidth="1"/>
    <col min="43" max="43" width="7.28515625" customWidth="1"/>
    <col min="44" max="44" width="7.85546875" customWidth="1"/>
    <col min="45" max="45" width="8.140625" customWidth="1"/>
    <col min="46" max="46" width="7.85546875" customWidth="1"/>
    <col min="47" max="47" width="7.5703125" customWidth="1"/>
    <col min="62" max="62" width="10.7109375" customWidth="1"/>
    <col min="66" max="66" width="12.140625" customWidth="1"/>
    <col min="67" max="67" width="10.85546875" customWidth="1"/>
  </cols>
  <sheetData>
    <row r="1" spans="1:63" s="90" customFormat="1" ht="21.75" customHeight="1">
      <c r="A1" s="148">
        <f>'vnos podatkov'!$A$6</f>
        <v>0</v>
      </c>
      <c r="B1" s="50"/>
      <c r="C1" s="91"/>
      <c r="D1" s="91"/>
      <c r="E1" s="91"/>
      <c r="F1" s="91"/>
      <c r="G1" s="91"/>
      <c r="H1" s="149"/>
      <c r="I1" s="91"/>
      <c r="J1" s="157" t="s">
        <v>94</v>
      </c>
      <c r="K1" s="79"/>
      <c r="L1" s="51"/>
      <c r="M1" s="91"/>
      <c r="N1" s="92" t="s">
        <v>332</v>
      </c>
      <c r="O1" s="91"/>
      <c r="P1" s="91"/>
      <c r="Q1" s="91"/>
      <c r="U1" s="915"/>
      <c r="V1" s="905">
        <f>'vnos podatkov'!$A$6</f>
        <v>0</v>
      </c>
      <c r="W1" s="861"/>
      <c r="X1" s="861"/>
      <c r="Y1" s="870"/>
      <c r="Z1" s="870"/>
      <c r="AA1" s="870"/>
      <c r="AB1" s="870"/>
      <c r="AC1" s="870"/>
      <c r="AD1" s="870"/>
      <c r="AE1" s="865"/>
      <c r="AF1" s="243"/>
    </row>
    <row r="2" spans="1:63" s="64" customFormat="1" ht="15">
      <c r="A2" s="941">
        <f>'vnos podatkov'!$A$8</f>
        <v>0</v>
      </c>
      <c r="B2" s="53">
        <f>'vnos podatkov'!$B$8</f>
        <v>0</v>
      </c>
      <c r="C2" s="895">
        <f>'vnos podatkov'!$C$8</f>
        <v>0</v>
      </c>
      <c r="D2" s="53"/>
      <c r="E2" s="53"/>
      <c r="F2" s="93"/>
      <c r="G2" s="67"/>
      <c r="H2" s="67"/>
      <c r="I2" s="67"/>
      <c r="J2" s="157" t="s">
        <v>224</v>
      </c>
      <c r="K2" s="79"/>
      <c r="L2" s="79"/>
      <c r="M2" s="67"/>
      <c r="N2" s="67"/>
      <c r="O2" s="67"/>
      <c r="P2" s="67"/>
      <c r="Q2" s="67"/>
      <c r="U2" s="916"/>
      <c r="V2" s="989">
        <f>'vnos podatkov'!$A$8</f>
        <v>0</v>
      </c>
      <c r="W2" s="625">
        <f>'vnos podatkov'!$B$8</f>
        <v>0</v>
      </c>
      <c r="X2" s="861">
        <f>'vnos podatkov'!$C$8</f>
        <v>0</v>
      </c>
      <c r="Y2" s="992">
        <f>'vnos podatkov'!$A$10</f>
        <v>0</v>
      </c>
      <c r="Z2" s="871"/>
      <c r="AA2" s="871"/>
      <c r="AB2" s="871"/>
      <c r="AC2" s="871"/>
      <c r="AD2" s="871"/>
      <c r="AE2" s="401"/>
      <c r="AF2" s="89"/>
    </row>
    <row r="3" spans="1:63" s="16" customFormat="1" ht="11.25" customHeight="1">
      <c r="A3" s="42" t="s">
        <v>388</v>
      </c>
      <c r="B3" s="42"/>
      <c r="C3" s="42"/>
      <c r="D3" s="42" t="s">
        <v>68</v>
      </c>
      <c r="E3" s="42"/>
      <c r="F3" s="42" t="s">
        <v>76</v>
      </c>
      <c r="G3" s="42"/>
      <c r="H3" s="42"/>
      <c r="I3" s="855"/>
      <c r="J3" s="153" t="s">
        <v>123</v>
      </c>
      <c r="K3" s="855"/>
      <c r="L3" s="42" t="s">
        <v>83</v>
      </c>
      <c r="M3" s="855"/>
      <c r="N3" s="153" t="s">
        <v>499</v>
      </c>
      <c r="O3" s="855"/>
      <c r="P3" s="42"/>
      <c r="Q3" s="859" t="s">
        <v>102</v>
      </c>
      <c r="U3" s="896"/>
      <c r="V3" s="910" t="s">
        <v>364</v>
      </c>
      <c r="W3" s="908"/>
      <c r="X3" s="860"/>
      <c r="Y3" s="403"/>
      <c r="Z3" s="872"/>
      <c r="AA3" s="872"/>
      <c r="AB3" s="872"/>
      <c r="AC3" s="872"/>
      <c r="AD3" s="872"/>
      <c r="AE3" s="56"/>
      <c r="AF3" s="249"/>
    </row>
    <row r="4" spans="1:63" s="27" customFormat="1" ht="11.25" customHeight="1" thickBot="1">
      <c r="A4" s="1375">
        <f>'vnos podatkov'!$D$8</f>
        <v>0</v>
      </c>
      <c r="B4" s="1375"/>
      <c r="C4" s="1375"/>
      <c r="D4" s="1375">
        <f>'vnos podatkov'!$A$10</f>
        <v>0</v>
      </c>
      <c r="E4" s="624"/>
      <c r="F4" s="624">
        <f>'vnos podatkov'!$C$10</f>
        <v>0</v>
      </c>
      <c r="G4" s="1380"/>
      <c r="H4" s="624"/>
      <c r="I4" s="624"/>
      <c r="J4" s="1377">
        <f>'vnos podatkov'!$D$10</f>
        <v>0</v>
      </c>
      <c r="K4" s="624"/>
      <c r="L4" s="1378">
        <f>'vnos podatkov'!$B$10</f>
        <v>0</v>
      </c>
      <c r="M4" s="624"/>
      <c r="N4" s="1423">
        <f>COUNTIF(C7:C69,"&gt;0")</f>
        <v>0</v>
      </c>
      <c r="O4" s="624"/>
      <c r="P4" s="624"/>
      <c r="Q4" s="1379">
        <f>'vnos podatkov'!$E$10</f>
        <v>0</v>
      </c>
      <c r="U4" s="917"/>
      <c r="V4" s="863"/>
      <c r="W4" s="863"/>
      <c r="X4" s="863"/>
      <c r="Y4" s="866"/>
      <c r="Z4" s="866"/>
      <c r="AA4" s="866"/>
      <c r="AB4" s="866"/>
      <c r="AC4" s="866"/>
      <c r="AD4" s="866"/>
      <c r="AE4" s="866"/>
      <c r="AF4" s="921"/>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row>
    <row r="5" spans="1:63" s="16" customFormat="1">
      <c r="A5" s="484"/>
      <c r="B5" s="467" t="s">
        <v>84</v>
      </c>
      <c r="C5" s="467" t="s">
        <v>126</v>
      </c>
      <c r="D5" s="467" t="s">
        <v>96</v>
      </c>
      <c r="E5" s="489" t="s">
        <v>71</v>
      </c>
      <c r="F5" s="489" t="s">
        <v>72</v>
      </c>
      <c r="G5" s="489"/>
      <c r="H5" s="489" t="s">
        <v>76</v>
      </c>
      <c r="I5" s="489"/>
      <c r="J5" s="467" t="s">
        <v>103</v>
      </c>
      <c r="K5" s="467"/>
      <c r="L5" s="467" t="s">
        <v>98</v>
      </c>
      <c r="M5" s="467"/>
      <c r="N5" s="467" t="s">
        <v>85</v>
      </c>
      <c r="O5" s="467"/>
      <c r="P5" s="467" t="s">
        <v>86</v>
      </c>
      <c r="Q5" s="465"/>
      <c r="U5" s="896" t="s">
        <v>126</v>
      </c>
      <c r="V5" s="854" t="s">
        <v>353</v>
      </c>
      <c r="W5" s="620" t="s">
        <v>71</v>
      </c>
      <c r="X5" s="860" t="s">
        <v>72</v>
      </c>
      <c r="Y5" s="867" t="s">
        <v>352</v>
      </c>
      <c r="Z5" s="403" t="s">
        <v>103</v>
      </c>
      <c r="AA5" s="403" t="s">
        <v>98</v>
      </c>
      <c r="AB5" s="403" t="s">
        <v>85</v>
      </c>
      <c r="AC5" s="403" t="s">
        <v>348</v>
      </c>
      <c r="AD5" s="403" t="s">
        <v>87</v>
      </c>
      <c r="AE5" s="1005" t="s">
        <v>355</v>
      </c>
      <c r="AF5" s="249"/>
      <c r="AK5" s="40"/>
      <c r="AL5" s="868"/>
      <c r="AM5" s="868"/>
      <c r="AN5" s="868"/>
      <c r="AO5" s="946"/>
      <c r="AP5" s="868"/>
      <c r="AQ5" s="868"/>
      <c r="AR5" s="868"/>
      <c r="AS5" s="868"/>
      <c r="AT5" s="868"/>
      <c r="AU5" s="868"/>
      <c r="AV5" s="33"/>
      <c r="AW5" s="33"/>
      <c r="AX5" s="33"/>
      <c r="AY5" s="33"/>
      <c r="AZ5" s="33"/>
      <c r="BA5" s="33"/>
      <c r="BB5" s="33"/>
      <c r="BC5" s="33"/>
      <c r="BD5" s="33"/>
      <c r="BE5" s="33"/>
      <c r="BF5" s="33"/>
      <c r="BG5" s="33"/>
      <c r="BH5" s="33"/>
      <c r="BI5" s="33"/>
      <c r="BK5" s="405"/>
    </row>
    <row r="6" spans="1:63" s="16" customFormat="1" ht="3.75" customHeight="1" thickBot="1">
      <c r="A6" s="499"/>
      <c r="B6" s="96"/>
      <c r="C6" s="56"/>
      <c r="D6" s="96"/>
      <c r="E6" s="97"/>
      <c r="F6" s="97"/>
      <c r="G6" s="98"/>
      <c r="H6" s="97"/>
      <c r="I6" s="96"/>
      <c r="J6" s="96"/>
      <c r="K6" s="96"/>
      <c r="L6" s="96"/>
      <c r="M6" s="96"/>
      <c r="N6" s="96"/>
      <c r="O6" s="96"/>
      <c r="P6" s="96"/>
      <c r="Q6" s="966"/>
      <c r="U6" s="896"/>
      <c r="V6" s="875"/>
      <c r="W6" s="876"/>
      <c r="X6" s="877"/>
      <c r="Y6" s="878"/>
      <c r="Z6" s="879"/>
      <c r="AA6" s="879"/>
      <c r="AB6" s="879"/>
      <c r="AC6" s="879"/>
      <c r="AD6" s="879"/>
      <c r="AE6" s="1006"/>
      <c r="AF6" s="249"/>
    </row>
    <row r="7" spans="1:63" s="33" customFormat="1" ht="10.5" customHeight="1">
      <c r="A7" s="500">
        <v>1</v>
      </c>
      <c r="B7" s="103" t="str">
        <f>IF($D7="","",VLOOKUP($D7,'ž glavni turnir žrebna lista'!$A$7:$R$38,17))</f>
        <v/>
      </c>
      <c r="C7" s="103" t="str">
        <f>IF($D7="","",VLOOKUP($D7,'ž glavni turnir žrebna lista'!$A$7:$R$38,2))</f>
        <v/>
      </c>
      <c r="D7" s="102"/>
      <c r="E7" s="103" t="str">
        <f>UPPER(IF($D7="","",VLOOKUP($D7,'ž glavni turnir žrebna lista'!$A$7:$R$38,3)))</f>
        <v/>
      </c>
      <c r="F7" s="103" t="str">
        <f>PROPER(IF($D7="","",VLOOKUP($D7,'ž glavni turnir žrebna lista'!$A$7:$R$38,4)))</f>
        <v/>
      </c>
      <c r="G7" s="103"/>
      <c r="H7" s="103" t="str">
        <f>IF($D7="","",VLOOKUP($D7,'ž glavni turnir žrebna lista'!$A$7:$R$38,5))</f>
        <v/>
      </c>
      <c r="I7" s="1125" t="str">
        <f>IF($D7="","",VLOOKUP($D7,'ž glavni turnir žrebna lista'!$A$7:$R$38,14))</f>
        <v/>
      </c>
      <c r="J7" s="104"/>
      <c r="K7" s="252"/>
      <c r="L7" s="104"/>
      <c r="M7" s="252"/>
      <c r="N7" s="105"/>
      <c r="O7" s="105"/>
      <c r="P7" s="107"/>
      <c r="Q7" s="107"/>
      <c r="R7" s="109"/>
      <c r="T7" s="851" t="str">
        <f>'glavni sodniki'!P21</f>
        <v>Sodnik</v>
      </c>
      <c r="U7" s="967" t="str">
        <f>IF($D7="","",VLOOKUP($D7,'ž glavni turnir žrebna lista'!$A$7:$R$38,2))</f>
        <v/>
      </c>
      <c r="V7" s="620">
        <v>1</v>
      </c>
      <c r="W7" s="620" t="str">
        <f>UPPER(IF($D7="","",VLOOKUP($D7,'ž glavni turnir žrebna lista'!$A$7:$R$38,3)))</f>
        <v/>
      </c>
      <c r="X7" s="620" t="str">
        <f>PROPER(IF($D7="","",VLOOKUP($D7,'ž glavni turnir žrebna lista'!$A$7:$R$38,4)))</f>
        <v/>
      </c>
      <c r="Y7" s="885" t="str">
        <f t="shared" ref="Y7:Y38" si="0">IF(W7="","",IF($Q$63=1,30,IF($Q$63=2,15,IF($Q$63=3,10,""))))</f>
        <v/>
      </c>
      <c r="Z7" s="403" t="str">
        <f>IF(Y7="","",IF(AND($Q$63=1,$U$8=$U$7),30,IF(AND($Q$63=2,$U$8=$U$7),15,IF(AND($Q$63=3,$U$8=$U$7),10,""))))</f>
        <v/>
      </c>
      <c r="AA7" s="403" t="str">
        <f>IF(Z7="","",IF(AND($Q$63=1,$U$8=$U$10,$U$10=$U$7),60,IF(AND($Q$63=2,$U$8=$U$10,$U$10=$U$7),30,IF(AND($Q$63=3,$U$8=$U$10,$U$10=$U$7),20,""))))</f>
        <v/>
      </c>
      <c r="AB7" s="403" t="str">
        <f>IF(AA7="","",IF(AND($Q$63=1,$U$8=$U$10,$U$10=$U$7,$U$10=$U$14),120,IF(AND($Q$63=2,$U$8=$U$10,$U$10=$U$7,$U$10=$U$14),60,IF(AND($Q$63=3,$U$8=$U$10,$U$10=$U$7,$U$10=$U$14),40,""))))</f>
        <v/>
      </c>
      <c r="AC7" s="403" t="str">
        <f>IF(AB7="","",IF(AND($Q$63=1,$U$8=$U$10,$U$10=$U$7,$U$10=$U$14,$U$22=$U$14),120,IF(AND($Q$63=2,$U$8=$U$10,$U$10=$U$7,$U$10=$U$14,$U$22=$U$14),60,IF(AND($Q$63=3,$U$8=$U$10,$U$10=$U$7,$U$10=$U$14,$U$22=$U$14),40,""))))</f>
        <v/>
      </c>
      <c r="AD7" s="403" t="str">
        <f>IF(AC7="","",IF(AND($Q$63=1,$U$8=$U$10,$U$10=$U$7,$U$10=$U$14,$U$22=$U$14,$U$38=$U$22),120,IF(AND($Q$63=2,$U$8=$U$10,$U$10=$U$7,$U$10=$U$14,$U$22=$U$14,$U$38=$U$22),60,IF(AND($Q$63=3,$U$8=$U$10,$U$10=$U$7,$U$10=$U$14,$U$22=$U$14,$U$38=$U$22),40,""))))</f>
        <v/>
      </c>
      <c r="AE7" s="1542">
        <f>IF($C$2="B turnir",SUM(Y7:AD7)*0.1,SUM(Y7:AD7))</f>
        <v>0</v>
      </c>
      <c r="AF7" s="890"/>
      <c r="AK7" s="868"/>
      <c r="AL7" s="868"/>
      <c r="AM7" s="868"/>
      <c r="AN7" s="868"/>
      <c r="AO7" s="868"/>
      <c r="AP7" s="868"/>
      <c r="AQ7" s="868"/>
      <c r="AR7" s="868"/>
      <c r="AS7" s="868"/>
      <c r="AT7" s="868"/>
      <c r="AU7" s="868"/>
      <c r="BK7" s="405"/>
    </row>
    <row r="8" spans="1:63" s="33" customFormat="1" ht="9.6" customHeight="1">
      <c r="A8" s="501"/>
      <c r="B8" s="111"/>
      <c r="C8" s="111"/>
      <c r="D8" s="111"/>
      <c r="E8" s="112"/>
      <c r="F8" s="112"/>
      <c r="G8" s="113"/>
      <c r="H8" s="114" t="s">
        <v>151</v>
      </c>
      <c r="I8" s="115"/>
      <c r="J8" s="116" t="str">
        <f>UPPER(IF(OR(I8="a",I8="as"),E7,IF(OR(I8="b",I8="bs"),E9,)))</f>
        <v/>
      </c>
      <c r="K8" s="1125">
        <f>IF(OR(I8="a",I8="as"),I7,IF(OR(I8="b",I8="bs"),I9,))</f>
        <v>0</v>
      </c>
      <c r="L8" s="104"/>
      <c r="M8" s="252"/>
      <c r="N8" s="105"/>
      <c r="O8" s="105"/>
      <c r="P8" s="107"/>
      <c r="Q8" s="107"/>
      <c r="R8" s="109"/>
      <c r="T8" s="852" t="str">
        <f>'glavni sodniki'!P22</f>
        <v xml:space="preserve"> </v>
      </c>
      <c r="U8" s="967" t="str">
        <f>IF(OR(I8="a",I8="as"),C7,IF(OR(I8="b",I8="bs"),C9,""))</f>
        <v/>
      </c>
      <c r="V8" s="886">
        <v>2</v>
      </c>
      <c r="W8" s="887" t="str">
        <f>UPPER(IF($D9="","",VLOOKUP($D9,'ž glavni turnir žrebna lista'!$A$7:$R$38,3)))</f>
        <v/>
      </c>
      <c r="X8" s="887" t="str">
        <f>PROPER(IF($D9="","",VLOOKUP($D9,'ž glavni turnir žrebna lista'!$A$7:$R$38,4)))</f>
        <v/>
      </c>
      <c r="Y8" s="888" t="str">
        <f t="shared" si="0"/>
        <v/>
      </c>
      <c r="Z8" s="888" t="str">
        <f>IF(Y8="","",IF(AND($Q$63=1,U9=$U$8),30,IF(AND($Q$63=2,U9=$U$8),15,IF(AND($Q$63=3,U9=$U$8),10,""))))</f>
        <v/>
      </c>
      <c r="AA8" s="888" t="str">
        <f>IF(Z8="","",IF(AND($Q$63=1,U9=$U$10,$U$10=$U$8),60,IF(AND($Q$63=2,U9=$U$10,$U$10=$U$8),30,IF(AND($Q$63=3,U9=$U$10,$U$10=$U$8),20,""))))</f>
        <v/>
      </c>
      <c r="AB8" s="888" t="str">
        <f>IF(AA8="","",IF(AND($Q$63=1,$U$8=U9,$U$8=$U$10,$U$10=$U$14),120,IF(AND($Q$63=2,$U$8=U9,$U$8=$U$10,$U$10=$U$14),60,IF(AND($Q$63=3,$U$8=U9,$U$8=$U$10,$U$10=$U$14),40,""))))</f>
        <v/>
      </c>
      <c r="AC8" s="888" t="str">
        <f>IF(AB8="","",IF(AND($Q$63=1,$U$8=$U$10,$U$10=$U$9,$U$10=$U$14,$U$22=$U$14),120,IF(AND($Q$63=2,$U$8=$U$10,$U$10=$U$9,$U$10=$U$14,$U$22=$U$14),60,IF(AND($Q$63=3,$U$8=$U$10,$U$10=$U$9,$U$10=$U$14,$U$22=$U$14),40,""))))</f>
        <v/>
      </c>
      <c r="AD8" s="888" t="str">
        <f>IF(AC8="","",IF(AND($Q$63=1,$U$8=$U$10,$U$10=$U$9,$U$10=$U$14,$U$22=$U$14,$U$38=$U$22),120,IF(AND($Q$63=2,$U$8=$U$10,$U$10=$U$9,$U$10=$U$14,$U$22=$U$14,$U$38=$U$22),60,IF(AND($Q$63=3,$U$8=$U$10,$U$10=$U$9,$U$10=$U$14,$U$22=$U$14,$U$38=$U$22),40,""))))</f>
        <v/>
      </c>
      <c r="AE8" s="1543">
        <f t="shared" ref="AE8:AE38" si="1">IF($C$2="B turnir",SUM(Y8:AD8)*0.1,SUM(Y8:AD8))</f>
        <v>0</v>
      </c>
      <c r="AF8" s="890"/>
    </row>
    <row r="9" spans="1:63" s="33" customFormat="1" ht="9.6" customHeight="1">
      <c r="A9" s="501">
        <v>2</v>
      </c>
      <c r="B9" s="101" t="str">
        <f>IF($D9="","",VLOOKUP($D9,'ž glavni turnir žrebna lista'!$A$7:$R$38,17))</f>
        <v/>
      </c>
      <c r="C9" s="101" t="str">
        <f>IF($D9="","",VLOOKUP($D9,'ž glavni turnir žrebna lista'!$A$7:$R$38,2))</f>
        <v/>
      </c>
      <c r="D9" s="102"/>
      <c r="E9" s="118" t="str">
        <f>UPPER(IF($D9="","",VLOOKUP($D9,'ž glavni turnir žrebna lista'!$A$7:$R$38,3)))</f>
        <v/>
      </c>
      <c r="F9" s="118" t="str">
        <f>PROPER(IF($D9="","",VLOOKUP($D9,'ž glavni turnir žrebna lista'!$A$7:$R$38,4)))</f>
        <v/>
      </c>
      <c r="G9" s="118"/>
      <c r="H9" s="118" t="str">
        <f>IF($D9="","",VLOOKUP($D9,'ž glavni turnir žrebna lista'!$A$7:$R$38,5))</f>
        <v/>
      </c>
      <c r="I9" s="1126" t="str">
        <f>IF($D9="","",VLOOKUP($D9,'ž glavni turnir žrebna lista'!$A$7:$R$38,14))</f>
        <v/>
      </c>
      <c r="J9" s="104"/>
      <c r="K9" s="269"/>
      <c r="L9" s="104"/>
      <c r="M9" s="252"/>
      <c r="N9" s="105"/>
      <c r="O9" s="105"/>
      <c r="P9" s="107"/>
      <c r="Q9" s="107"/>
      <c r="R9" s="109"/>
      <c r="T9" s="852" t="str">
        <f>'glavni sodniki'!P23</f>
        <v xml:space="preserve"> </v>
      </c>
      <c r="U9" s="967" t="str">
        <f>IF($D9="","",VLOOKUP($D9,'ž glavni turnir žrebna lista'!$A$7:$R$38,2))</f>
        <v/>
      </c>
      <c r="V9" s="620">
        <v>3</v>
      </c>
      <c r="W9" s="620" t="str">
        <f>UPPER(IF($D11="","",VLOOKUP($D11,'ž glavni turnir žrebna lista'!$A$7:$R$38,3)))</f>
        <v/>
      </c>
      <c r="X9" s="620" t="str">
        <f>PROPER(IF($D11="","",VLOOKUP($D11,'ž glavni turnir žrebna lista'!$A$7:$R$38,4)))</f>
        <v/>
      </c>
      <c r="Y9" s="403" t="str">
        <f t="shared" si="0"/>
        <v/>
      </c>
      <c r="Z9" s="403" t="str">
        <f>IF(Y9="","",IF(AND($Q$63=1,U11=U12),30,IF(AND($Q$63=2,U11=U12),15,IF(AND($Q$63=3,U11=U12),10,""))))</f>
        <v/>
      </c>
      <c r="AA9" s="403" t="str">
        <f>IF(Z9="","",IF(AND($Q$63=1,$U$10=U11,U11=U12),60,IF(AND($Q$63=2,$U$10=U11,U11=U12),30,IF(AND($Q$63=3,$U$10=U11,U11=U12),20,""))))</f>
        <v/>
      </c>
      <c r="AB9" s="403" t="str">
        <f>IF(AA9="","",IF(AND($Q$63=1,$U$14=$U$10,$U$10=U12,U11=U12),120,IF(AND($Q$63=2,$U$10=$U$14,$U$10=U12,U12=U11),60,IF(AND($Q$63=3,$U$10=$U$14,$U$10=U12,U12=U11),40,""))))</f>
        <v/>
      </c>
      <c r="AC9" s="403" t="str">
        <f>IF(AB9="","",IF(AND($Q$63=1,$U$11=$U$12,$U$10=$U$12,$U$10=$U$14,$U$22=$U$14),120,IF(AND($Q$63=2,$U$11=$U$12,$U$12=$U$10,$U$10=$U$14,$U$22=$U$14),60,IF(AND($Q$63=3,$U$11=$U$12,$U$12=$U$10,$U$10=$U$14,$U$22=$U$14),40,""))))</f>
        <v/>
      </c>
      <c r="AD9" s="403" t="str">
        <f>IF(AC9="","",IF(AND($Q$63=1,$U$11=$U$12,$U$10=$U$12,$U$10=$U$14,$U$22=$U$14,$U$38=$U$22),120,IF(AND($Q$63=2,$U$11=$U$12,$U$12=$U$10,$U$10=$U$14,$U$22=$U$14,$U$38=$U$22),60,IF(AND($Q$63=3,$U$11=$U$12,$U$12=$U$10,$U$10=$U$14,$U$22=$U$14,$U$38=$U$22),40,""))))</f>
        <v/>
      </c>
      <c r="AE9" s="1542">
        <f t="shared" si="1"/>
        <v>0</v>
      </c>
      <c r="AF9" s="890"/>
    </row>
    <row r="10" spans="1:63" s="33" customFormat="1" ht="9.6" customHeight="1">
      <c r="A10" s="501"/>
      <c r="B10" s="111"/>
      <c r="C10" s="111"/>
      <c r="D10" s="119"/>
      <c r="E10" s="112"/>
      <c r="F10" s="112"/>
      <c r="G10" s="113"/>
      <c r="H10" s="112"/>
      <c r="I10" s="268"/>
      <c r="J10" s="114" t="s">
        <v>151</v>
      </c>
      <c r="K10" s="120"/>
      <c r="L10" s="116" t="str">
        <f>UPPER(IF(OR(K10="a",K10="as"),J8,IF(OR(K10="b",K10="bs"),J12,)))</f>
        <v/>
      </c>
      <c r="M10" s="1125">
        <f>IF(OR(K10="a",K10="as"),K8,IF(OR(K10="b",K10="bs"),K12,))</f>
        <v>0</v>
      </c>
      <c r="N10" s="122"/>
      <c r="O10" s="280"/>
      <c r="P10" s="107"/>
      <c r="Q10" s="107"/>
      <c r="R10" s="109"/>
      <c r="T10" s="852" t="str">
        <f>'glavni sodniki'!P24</f>
        <v xml:space="preserve"> </v>
      </c>
      <c r="U10" s="967" t="str">
        <f>IF(OR(K10="a",K10="as"),$U$8,IF(OR(K10="b",K10="bs"),U12,""))</f>
        <v/>
      </c>
      <c r="V10" s="886">
        <v>4</v>
      </c>
      <c r="W10" s="886" t="str">
        <f>UPPER(IF($D13="","",VLOOKUP($D13,'ž glavni turnir žrebna lista'!$A$7:$R$38,3)))</f>
        <v/>
      </c>
      <c r="X10" s="886" t="str">
        <f>PROPER(IF($D13="","",VLOOKUP($D13,'ž glavni turnir žrebna lista'!$A$7:$R$38,4)))</f>
        <v/>
      </c>
      <c r="Y10" s="888" t="str">
        <f t="shared" si="0"/>
        <v/>
      </c>
      <c r="Z10" s="888" t="str">
        <f>IF(Y10="","",IF(AND($Q$63=1,U12=U13),30,IF(AND($Q$63=2,U12=U13),15,IF(AND($Q$63=3,U12=U13),10,""))))</f>
        <v/>
      </c>
      <c r="AA10" s="888" t="str">
        <f>IF(Z10="","",IF(AND($Q$63=1,$U$10=U12,U12=U13),60,IF(AND($Q$63=2,$U$10=U12,U12=U13),30,IF(AND($Q$63=3,$U$10=U12,U12=U13),20,""))))</f>
        <v/>
      </c>
      <c r="AB10" s="888" t="str">
        <f>IF(AA10="","",IF(AND($Q$63=1,$U$14=$U$10,$U$10=U12,U12=U13),120,IF(AND($Q$63=2,$U$14=$U$10,$U$10=U12,U13=U12),60,IF(AND($Q$63=3,$U$14=$U$10,$U$10=U12,U13=U12),40,""))))</f>
        <v/>
      </c>
      <c r="AC10" s="888" t="str">
        <f>IF(AB10="","",IF(AND($Q$63=1,$U$13=$U$12,$U$10=$U$12,$U$10=$U$14,$U$22=$U$14),120,IF(AND($Q$63=2,$U$13=$U$12,$U$12=$U$10,$U$10=$U$14,$U$22=$U$14),60,IF(AND($Q$63=3,$U$13=$U$12,$U$12=$U$10,$U$10=$U$14,$U$22=$U$14),40,""))))</f>
        <v/>
      </c>
      <c r="AD10" s="888" t="str">
        <f>IF(AC10="","",IF(AND($Q$63=1,$U$13=$U$12,$U$10=$U$12,$U$10=$U$14,$U$22=$U$14,$U$38=$U$22),120,IF(AND($Q$63=2,$U$13=$U$12,$U$12=$U$10,$U$10=$U$14,$U$22=$U$14,$U$38=$U$22),60,IF(AND($Q$63=3,$U$13=$U$12,$U$12=$U$10,$U$10=$U$14,$U$22=$U$14,$U$38=$U$22),40,""))))</f>
        <v/>
      </c>
      <c r="AE10" s="1543">
        <f t="shared" si="1"/>
        <v>0</v>
      </c>
      <c r="AF10" s="890"/>
    </row>
    <row r="11" spans="1:63" s="33" customFormat="1" ht="9.6" customHeight="1">
      <c r="A11" s="501">
        <v>3</v>
      </c>
      <c r="B11" s="101" t="str">
        <f>IF($D11="","",VLOOKUP($D11,'ž glavni turnir žrebna lista'!$A$7:$R$38,17))</f>
        <v/>
      </c>
      <c r="C11" s="101" t="str">
        <f>IF($D11="","",VLOOKUP($D11,'ž glavni turnir žrebna lista'!$A$7:$R$38,2))</f>
        <v/>
      </c>
      <c r="D11" s="102"/>
      <c r="E11" s="118" t="str">
        <f>UPPER(IF($D11="","",VLOOKUP($D11,'ž glavni turnir žrebna lista'!$A$7:$R$38,3)))</f>
        <v/>
      </c>
      <c r="F11" s="118" t="str">
        <f>PROPER(IF($D11="","",VLOOKUP($D11,'ž glavni turnir žrebna lista'!$A$7:$R$38,4)))</f>
        <v/>
      </c>
      <c r="G11" s="118"/>
      <c r="H11" s="118" t="str">
        <f>IF($D11="","",VLOOKUP($D11,'ž glavni turnir žrebna lista'!$A$7:$R$38,5))</f>
        <v/>
      </c>
      <c r="I11" s="1125" t="str">
        <f>IF($D11="","",VLOOKUP($D11,'ž glavni turnir žrebna lista'!$A$7:$R$38,14))</f>
        <v/>
      </c>
      <c r="J11" s="104"/>
      <c r="K11" s="264"/>
      <c r="L11" s="104"/>
      <c r="M11" s="936"/>
      <c r="N11" s="122"/>
      <c r="O11" s="280"/>
      <c r="P11" s="107"/>
      <c r="Q11" s="107"/>
      <c r="R11" s="109"/>
      <c r="T11" s="852" t="str">
        <f>'glavni sodniki'!P25</f>
        <v xml:space="preserve"> </v>
      </c>
      <c r="U11" s="967" t="str">
        <f>IF($D11="","",VLOOKUP($D11,'ž glavni turnir žrebna lista'!$A$7:$R$38,2))</f>
        <v/>
      </c>
      <c r="V11" s="620">
        <v>5</v>
      </c>
      <c r="W11" s="620" t="str">
        <f>UPPER(IF($D15="","",VLOOKUP($D15,'ž glavni turnir žrebna lista'!$A$7:$R$38,3)))</f>
        <v/>
      </c>
      <c r="X11" s="620" t="str">
        <f>PROPER(IF($D15="","",VLOOKUP($D15,'ž glavni turnir žrebna lista'!$A$7:$R$38,4)))</f>
        <v/>
      </c>
      <c r="Y11" s="403" t="str">
        <f t="shared" si="0"/>
        <v/>
      </c>
      <c r="Z11" s="403" t="str">
        <f>IF(Y11="","",IF(AND($Q$63=1,U15=U16),30,IF(AND($Q$63=2,U15=U16),15,IF(AND($Q$63=3,U15=U16),10,""))))</f>
        <v/>
      </c>
      <c r="AA11" s="403" t="str">
        <f>IF(Z11="","",IF(AND($Q$63=1,U15=U16,U16=U18),60,IF(AND($Q$63=2,U15=U16,U16=U18),30,IF(AND($Q$63=3,U15=U16,U16=U18),20,""))))</f>
        <v/>
      </c>
      <c r="AB11" s="403" t="str">
        <f>IF(AA11="","",IF(AND($Q$63=1,U15=$U$14,U15=U16,U16=U18),120,IF(AND($Q$63=2,U15=$U$14,U15=U16,U16=U18),60,IF(AND($Q$63=3,U15=$U$14,U15=U16,U16=U18),40,""))))</f>
        <v/>
      </c>
      <c r="AC11" s="403" t="str">
        <f>IF(AB11="","",IF(AND($Q$63=1,$U$15=$U$16,$U$16=$U$18,$U$18=$U$14,$U$22=$U$14),120,IF(AND($Q$63=2,$U$15=$U$16,$U$16=$U$18,$U$18=$U$14,$U$22=$U$14),60,IF(AND($Q$63=3,$U$15=$U$16,$U$16=$U$18,$U$18=$U$14,$U$22=$U$14),40,""))))</f>
        <v/>
      </c>
      <c r="AD11" s="403" t="str">
        <f>IF(AC11="","",IF(AND($Q$63=1,$U$15=$U$16,$U$16=$U$18,$U$18=$U$14,$U$22=$U$14,$U$38=$U$22),120,IF(AND($Q$63=2,$U$15=$U$16,$U$16=$U$18,$U$18=$U$14,$U$22=$U$14,$U$38=$U$22),60,IF(AND($Q$63=3,$U$15=$U$16,$U$16=$U$18,$U$18=$U$14,$U$22=$U$14,$U$38=$U$22),40,""))))</f>
        <v/>
      </c>
      <c r="AE11" s="1542">
        <f t="shared" si="1"/>
        <v>0</v>
      </c>
      <c r="AF11" s="890"/>
    </row>
    <row r="12" spans="1:63" s="33" customFormat="1" ht="9.6" customHeight="1">
      <c r="A12" s="501"/>
      <c r="B12" s="111"/>
      <c r="C12" s="111"/>
      <c r="D12" s="119"/>
      <c r="E12" s="112"/>
      <c r="F12" s="112"/>
      <c r="G12" s="113"/>
      <c r="H12" s="114" t="s">
        <v>151</v>
      </c>
      <c r="I12" s="115"/>
      <c r="J12" s="116" t="str">
        <f>UPPER(IF(OR(I12="a",I12="as"),E11,IF(OR(I12="b",I12="bs"),E13,)))</f>
        <v/>
      </c>
      <c r="K12" s="1126">
        <f>IF(OR(I12="a",I12="as"),I11,IF(OR(I12="b",I12="bs"),I13,))</f>
        <v>0</v>
      </c>
      <c r="L12" s="104"/>
      <c r="M12" s="936"/>
      <c r="N12" s="122"/>
      <c r="O12" s="280"/>
      <c r="P12" s="107"/>
      <c r="Q12" s="107"/>
      <c r="R12" s="109"/>
      <c r="T12" s="852" t="str">
        <f>'glavni sodniki'!P26</f>
        <v xml:space="preserve"> </v>
      </c>
      <c r="U12" s="967" t="str">
        <f>IF(OR(I12="a",I12="as"),C11,IF(OR(I12="b",I12="bs"),C13,""))</f>
        <v/>
      </c>
      <c r="V12" s="886">
        <v>6</v>
      </c>
      <c r="W12" s="886" t="str">
        <f>UPPER(IF($D17="","",VLOOKUP($D17,'ž glavni turnir žrebna lista'!$A$7:$R$38,3)))</f>
        <v/>
      </c>
      <c r="X12" s="886" t="str">
        <f>PROPER(IF($D17="","",VLOOKUP($D17,'ž glavni turnir žrebna lista'!$A$7:$R$38,4)))</f>
        <v/>
      </c>
      <c r="Y12" s="888" t="str">
        <f t="shared" si="0"/>
        <v/>
      </c>
      <c r="Z12" s="888" t="str">
        <f>IF(Y12="","",IF(AND($Q$63=1,U16=U17),30,IF(AND($Q$63=2,U16=U17),15,IF(AND($Q$63=3,U16=U17),10,""))))</f>
        <v/>
      </c>
      <c r="AA12" s="888" t="str">
        <f>IF(Z12="","",IF(AND($Q$63=1,U16=U17,U17=U18),60,IF(AND($Q$63=2,U16=U17,U17=U18),30,IF(AND($Q$63=3,U16=U17,U17=U18),20,""))))</f>
        <v/>
      </c>
      <c r="AB12" s="888" t="str">
        <f>IF(AA12="","",IF(AND($Q$63=1,U16=$U$14,U16=U17,U17=U18),120,IF(AND($Q$63=2,U16=$U$14,U16=U17,U17=U18),60,IF(AND($Q$63=3,U16=$U$14,U16=U17,U17=U18),40,""))))</f>
        <v/>
      </c>
      <c r="AC12" s="888" t="str">
        <f>IF(AB12="","",IF(AND($Q$63=1,$U$17=$U$16,$U$16=$U$18,$U$18=$U$14,$U$22=$U$14),120,IF(AND($Q$63=2,$U$17=$U$16,$U$16=$U$18,$U$18=$U$14,$U$22=$U$14),60,IF(AND($Q$63=3,$U$17=$U$16,$U$16=$U$18,$U$18=$U$14,$U$22=$U$14),40,""))))</f>
        <v/>
      </c>
      <c r="AD12" s="888" t="str">
        <f>IF(AC12="","",IF(AND($Q$63=1,$U$17=$U$16,$U$16=$U$18,$U$18=$U$14,$U$22=$U$14,$U$38=$U$22),120,IF(AND($Q$63=2,$U$17=$U$16,$U$16=$U$18,$U$18=$U$14,$U$22=$U$14,$U$38=$U$22),60,IF(AND($Q$63=3,$U$17=$U$16,$U$16=$U$18,$U$18=$U$14,$U$22=$U$14,$U$38=$U$22),40,""))))</f>
        <v/>
      </c>
      <c r="AE12" s="1543">
        <f t="shared" si="1"/>
        <v>0</v>
      </c>
      <c r="AF12" s="890"/>
    </row>
    <row r="13" spans="1:63" s="33" customFormat="1" ht="9.6" customHeight="1">
      <c r="A13" s="501">
        <v>4</v>
      </c>
      <c r="B13" s="101" t="str">
        <f>IF($D13="","",VLOOKUP($D13,'ž glavni turnir žrebna lista'!$A$7:$R$38,17))</f>
        <v/>
      </c>
      <c r="C13" s="101" t="str">
        <f>IF($D13="","",VLOOKUP($D13,'ž glavni turnir žrebna lista'!$A$7:$R$38,2))</f>
        <v/>
      </c>
      <c r="D13" s="102"/>
      <c r="E13" s="118" t="str">
        <f>UPPER(IF($D13="","",VLOOKUP($D13,'ž glavni turnir žrebna lista'!$A$7:$R$38,3)))</f>
        <v/>
      </c>
      <c r="F13" s="118" t="str">
        <f>PROPER(IF($D13="","",VLOOKUP($D13,'ž glavni turnir žrebna lista'!$A$7:$R$38,4)))</f>
        <v/>
      </c>
      <c r="G13" s="118"/>
      <c r="H13" s="118" t="str">
        <f>IF($D13="","",VLOOKUP($D13,'ž glavni turnir žrebna lista'!$A$7:$R$38,5))</f>
        <v/>
      </c>
      <c r="I13" s="1126" t="str">
        <f>IF($D13="","",VLOOKUP($D13,'ž glavni turnir žrebna lista'!$A$7:$R$38,14))</f>
        <v/>
      </c>
      <c r="J13" s="104"/>
      <c r="K13" s="253"/>
      <c r="L13" s="104"/>
      <c r="M13" s="936"/>
      <c r="N13" s="122"/>
      <c r="O13" s="280"/>
      <c r="P13" s="107"/>
      <c r="Q13" s="107"/>
      <c r="R13" s="109"/>
      <c r="T13" s="852" t="str">
        <f>'glavni sodniki'!P27</f>
        <v xml:space="preserve"> </v>
      </c>
      <c r="U13" s="967" t="str">
        <f>IF($D13="","",VLOOKUP($D13,'ž glavni turnir žrebna lista'!$A$7:$R$38,2))</f>
        <v/>
      </c>
      <c r="V13" s="620">
        <v>7</v>
      </c>
      <c r="W13" s="620" t="str">
        <f>UPPER(IF($D19="","",VLOOKUP($D19,'ž glavni turnir žrebna lista'!$A$7:$R$38,3)))</f>
        <v/>
      </c>
      <c r="X13" s="620" t="str">
        <f>PROPER(IF($D19="","",VLOOKUP($D19,'ž glavni turnir žrebna lista'!$A$7:$R$38,4)))</f>
        <v/>
      </c>
      <c r="Y13" s="403" t="str">
        <f t="shared" si="0"/>
        <v/>
      </c>
      <c r="Z13" s="403" t="str">
        <f>IF(Y13="","",IF(AND($Q$63=1,U20=U19),30,IF(AND($Q$63=2,U20=U19),15,IF(AND($Q$63=3,U20=U19),10,""))))</f>
        <v/>
      </c>
      <c r="AA13" s="403" t="str">
        <f>IF(Z13="","",IF(AND($Q$63=1,U20=U18,U20=U19),60,IF(AND($Q$63=2,U20=U18,U20=U19),30,IF(AND($Q$63=3,U20=U18,U20=U19),20,""))))</f>
        <v/>
      </c>
      <c r="AB13" s="403" t="str">
        <f>IF(AA13="","",IF(AND($Q$63=1,U20=U19,U19=U18,U18=$U$14),120,IF(AND($Q$63=2,U20=U19,U19=U18,U18=$U$14),60,IF(AND($Q$63=3,U20=U19,U19=U18,U18=$U$14),40,""))))</f>
        <v/>
      </c>
      <c r="AC13" s="403" t="str">
        <f>IF(AB13="","",IF(AND($Q$63=1,$U$19=$U$20,$U$20=$U$18,$U$18=$U$14,$U$22=$U$14),120,IF(AND($Q$63=2,$U$19=$U$20,$U$20=$U$18,$U$18=$U$14,$U$22=$U$14),60,IF(AND($Q$63=3,$U$19=$U$20,$U$20=$U$18,$U$18=$U$14,$U$22=$U$14),40,""))))</f>
        <v/>
      </c>
      <c r="AD13" s="403" t="str">
        <f>IF(AC13="","",IF(AND($Q$63=1,$U$19=$U$20,$U$20=$U$18,$U$18=$U$14,$U$22=$U$14,$U$38=$U$22),120,IF(AND($Q$63=2,$U$19=$U$20,$U$20=$U$18,$U$18=$U$14,$U$22=$U$14,$U$38=$U$22),60,IF(AND($Q$63=3,$U$19=$U$20,$U$20=$U$18,$U$18=$U$14,$U$22=$U$14,$U$38=$U$22),40,""))))</f>
        <v/>
      </c>
      <c r="AE13" s="1542">
        <f t="shared" si="1"/>
        <v>0</v>
      </c>
      <c r="AF13" s="890"/>
    </row>
    <row r="14" spans="1:63" s="33" customFormat="1" ht="9.6" customHeight="1">
      <c r="A14" s="501"/>
      <c r="B14" s="111"/>
      <c r="C14" s="111"/>
      <c r="D14" s="119"/>
      <c r="E14" s="104"/>
      <c r="F14" s="104"/>
      <c r="G14" s="44"/>
      <c r="H14" s="123"/>
      <c r="I14" s="268"/>
      <c r="J14" s="104"/>
      <c r="K14" s="253"/>
      <c r="L14" s="114" t="s">
        <v>151</v>
      </c>
      <c r="M14" s="120"/>
      <c r="N14" s="116" t="str">
        <f>UPPER(IF(OR(M14="a",M14="as"),L10,IF(OR(M14="b",M14="bs"),L18,)))</f>
        <v/>
      </c>
      <c r="O14" s="1125">
        <f>IF(OR(M14="a",M14="as"),M10,IF(OR(M14="b",M14="bs"),M18,))</f>
        <v>0</v>
      </c>
      <c r="P14" s="107"/>
      <c r="Q14" s="107"/>
      <c r="R14" s="109"/>
      <c r="T14" s="852" t="str">
        <f>'glavni sodniki'!P28</f>
        <v xml:space="preserve"> </v>
      </c>
      <c r="U14" s="967" t="str">
        <f>IF(OR(M14="a",M14="as"),$U$10,IF(OR(M14="b",M14="bs"),U18,""))</f>
        <v/>
      </c>
      <c r="V14" s="886">
        <v>8</v>
      </c>
      <c r="W14" s="886" t="str">
        <f>UPPER(IF($D21="","",VLOOKUP($D21,'ž glavni turnir žrebna lista'!$A$7:$R$38,3)))</f>
        <v/>
      </c>
      <c r="X14" s="886" t="str">
        <f>PROPER(IF($D21="","",VLOOKUP($D21,'ž glavni turnir žrebna lista'!$A$7:$R$38,4)))</f>
        <v/>
      </c>
      <c r="Y14" s="888" t="str">
        <f t="shared" si="0"/>
        <v/>
      </c>
      <c r="Z14" s="888" t="str">
        <f>IF(Y14="","",IF(AND($Q$63=1,U21=U20),30,IF(AND($Q$63=2,U21=U20),15,IF(AND($Q$63=3,U21=U20),10,""))))</f>
        <v/>
      </c>
      <c r="AA14" s="888" t="str">
        <f>IF(Z14="","",IF(AND($Q$63=1,U20=U18,U21=U20),60,IF(AND($Q$63=2,U20=U18,U21=U20),30,IF(AND($Q$63=3,U20=U18,U21=U20),20,""))))</f>
        <v/>
      </c>
      <c r="AB14" s="888" t="str">
        <f>IF(AA14="","",IF(AND($Q$63=1,U21=U20,U20=U18,U18=$U$14),120,IF(AND($Q$63=2,U21=U20,U20=U18,U18=$U$14),60,IF(AND($Q$63=3,U21=U20,U20=U18,U18=$U$14),40,""))))</f>
        <v/>
      </c>
      <c r="AC14" s="888" t="str">
        <f>IF(AB14="","",IF(AND($Q$63=1,$U$21=$U$20,$U$20=$U$18,$U$18=$U$14,$U$22=$U$14),120,IF(AND($Q$63=2,$U$21=$U$20,$U$20=$U$18,$U$18=$U$14,$U$22=$U$14),60,IF(AND($Q$63=3,$U$21=$U$20,$U$20=$U$18,$U$18=$U$14,$U$22=$U$14),40,""))))</f>
        <v/>
      </c>
      <c r="AD14" s="888" t="str">
        <f>IF(AC14="","",IF(AND($Q$63=1,$U$21=$U$20,$U$20=$U$18,$U$18=$U$14,$U$22=$U$14,$U$38=$U$22),120,IF(AND($Q$63=2,$U$21=$U$20,$U$20=$U$18,$U$18=$U$14,$U$22=$U$14,$U$38=$U$22),60,IF(AND($Q$63=3,$U$21=$U$20,$U$20=$U$18,$U$18=$U$14,$U$22=$U$14,$U$38=$U$22),40,""))))</f>
        <v/>
      </c>
      <c r="AE14" s="1543">
        <f t="shared" si="1"/>
        <v>0</v>
      </c>
      <c r="AF14" s="890"/>
    </row>
    <row r="15" spans="1:63" s="33" customFormat="1" ht="9.6" customHeight="1">
      <c r="A15" s="501">
        <v>5</v>
      </c>
      <c r="B15" s="101" t="str">
        <f>IF($D15="","",VLOOKUP($D15,'ž glavni turnir žrebna lista'!$A$7:$R$38,17))</f>
        <v/>
      </c>
      <c r="C15" s="101" t="str">
        <f>IF($D15="","",VLOOKUP($D15,'ž glavni turnir žrebna lista'!$A$7:$R$38,2))</f>
        <v/>
      </c>
      <c r="D15" s="102"/>
      <c r="E15" s="118" t="str">
        <f>UPPER(IF($D15="","",VLOOKUP($D15,'ž glavni turnir žrebna lista'!$A$7:$R$38,3)))</f>
        <v/>
      </c>
      <c r="F15" s="118" t="str">
        <f>PROPER(IF($D15="","",VLOOKUP($D15,'ž glavni turnir žrebna lista'!$A$7:$R$38,4)))</f>
        <v/>
      </c>
      <c r="G15" s="118"/>
      <c r="H15" s="118" t="str">
        <f>IF($D15="","",VLOOKUP($D15,'ž glavni turnir žrebna lista'!$A$7:$R$38,5))</f>
        <v/>
      </c>
      <c r="I15" s="1125" t="str">
        <f>IF($D15="","",VLOOKUP($D15,'ž glavni turnir žrebna lista'!$A$7:$R$38,14))</f>
        <v/>
      </c>
      <c r="J15" s="104"/>
      <c r="K15" s="253"/>
      <c r="L15" s="104"/>
      <c r="M15" s="936"/>
      <c r="N15" s="104"/>
      <c r="O15" s="1115"/>
      <c r="P15" s="105"/>
      <c r="Q15" s="105"/>
      <c r="R15" s="109"/>
      <c r="T15" s="852" t="str">
        <f>'glavni sodniki'!P29</f>
        <v xml:space="preserve"> </v>
      </c>
      <c r="U15" s="967" t="str">
        <f>IF($D15="","",VLOOKUP($D15,'ž glavni turnir žrebna lista'!$A$7:$R$38,2))</f>
        <v/>
      </c>
      <c r="V15" s="620">
        <v>9</v>
      </c>
      <c r="W15" s="620" t="str">
        <f>UPPER(IF($D23="","",VLOOKUP($D23,'ž glavni turnir žrebna lista'!$A$7:$R$38,3)))</f>
        <v/>
      </c>
      <c r="X15" s="620" t="str">
        <f>PROPER(IF($D23="","",VLOOKUP($D23,'ž glavni turnir žrebna lista'!$A$7:$R$38,4)))</f>
        <v/>
      </c>
      <c r="Y15" s="403" t="str">
        <f t="shared" si="0"/>
        <v/>
      </c>
      <c r="Z15" s="403" t="str">
        <f>IF(Y15="","",IF(AND($Q$63=1,U24=U23),30,IF(AND($Q$63=2,U24=U23),15,IF(AND($Q$63=3,U24=U23),10,""))))</f>
        <v/>
      </c>
      <c r="AA15" s="403" t="str">
        <f>IF(Z15="","",IF(AND($Q$63=1,U26=U24,U24=U23),60,IF(AND($Q$63=2,U26=U24,U24=U23),30,IF(AND($Q$63=3,U26=U24,U24=U23),20,""))))</f>
        <v/>
      </c>
      <c r="AB15" s="403" t="str">
        <f>IF(AA15="","",IF(AND($Q$63=1,U23=U24,U24=U26,U26=U30),120,IF(AND($Q$63=2,U23=U24,U24=U26,U26=U30),60,IF(AND($Q$63=3,U23=U24,U24=U26,U26=U30),40,""))))</f>
        <v/>
      </c>
      <c r="AC15" s="403" t="str">
        <f>IF(AB15="","",IF(AND($Q$63=1,$U$23=$U$24,$U$24=$U$26,$U$26=$U$30,$U$30=$U$22),120,IF(AND($Q$63=2,$U$23=$U$24,$U$24=$U$26,$U$26=$U$30,$U$30=$U$22),60,IF(AND($Q$63=3,$U$23=$U$24,$U$24=$U$26,$U$26=$U$30,$U$30=$U$22),40,""))))</f>
        <v/>
      </c>
      <c r="AD15" s="403" t="str">
        <f>IF(AC15="","",IF(AND($Q$63=1,$U$23=$U$24,$U$24=$U$26,$U$26=$U$30,$U$30=$U$22,$U$38=$U$22),120,IF(AND($Q$63=2,$U$23=$U$24,$U$24=$U$26,$U$26=$U$30,$U$30=$U$22,$U$38=$U$22),60,IF(AND($Q$63=3,$U$23=$U$24,$U$24=$U$26,$U$26=$U$30,$U$30=$U$22,$U$38=$U$22),40,""))))</f>
        <v/>
      </c>
      <c r="AE15" s="1542">
        <f t="shared" si="1"/>
        <v>0</v>
      </c>
      <c r="AF15" s="890"/>
    </row>
    <row r="16" spans="1:63" s="33" customFormat="1" ht="9.6" customHeight="1" thickBot="1">
      <c r="A16" s="501"/>
      <c r="B16" s="111"/>
      <c r="C16" s="111"/>
      <c r="D16" s="119"/>
      <c r="E16" s="112"/>
      <c r="F16" s="112"/>
      <c r="G16" s="113"/>
      <c r="H16" s="114" t="s">
        <v>151</v>
      </c>
      <c r="I16" s="115"/>
      <c r="J16" s="116" t="str">
        <f>UPPER(IF(OR(I16="a",I16="as"),E15,IF(OR(I16="b",I16="bs"),E17,)))</f>
        <v/>
      </c>
      <c r="K16" s="1125">
        <f>IF(OR(I16="a",I16="as"),I15,IF(OR(I16="b",I16="bs"),I17,))</f>
        <v>0</v>
      </c>
      <c r="L16" s="104"/>
      <c r="M16" s="936"/>
      <c r="N16" s="105"/>
      <c r="O16" s="1115"/>
      <c r="P16" s="105"/>
      <c r="Q16" s="105"/>
      <c r="R16" s="109"/>
      <c r="T16" s="853" t="str">
        <f>'glavni sodniki'!P30</f>
        <v>Brez sodnika</v>
      </c>
      <c r="U16" s="967" t="str">
        <f>IF(OR(I16="a",I16="as"),C15,IF(OR(I16="b",I16="bs"),C17,""))</f>
        <v/>
      </c>
      <c r="V16" s="886">
        <v>10</v>
      </c>
      <c r="W16" s="886" t="str">
        <f>UPPER(IF($D25="","",VLOOKUP($D25,'ž glavni turnir žrebna lista'!$A$7:$R$38,3)))</f>
        <v/>
      </c>
      <c r="X16" s="886" t="str">
        <f>PROPER(IF($D25="","",VLOOKUP($D25,'ž glavni turnir žrebna lista'!$A$7:$R$38,4)))</f>
        <v/>
      </c>
      <c r="Y16" s="888" t="str">
        <f t="shared" si="0"/>
        <v/>
      </c>
      <c r="Z16" s="888" t="str">
        <f>IF(Y16="","",IF(AND($Q$63=1,U25=U24),30,IF(AND($Q$63=2,U25=U24),15,IF(AND($Q$63=3,U25=U24),10,""))))</f>
        <v/>
      </c>
      <c r="AA16" s="888" t="str">
        <f>IF(Z16="","",IF(AND($Q$63=1,U26=U25,U25=U24),60,IF(AND($Q$63=2,U26=U25,U25=U24),30,IF(AND($Q$63=3,U26=U25,U25=U24),20,""))))</f>
        <v/>
      </c>
      <c r="AB16" s="888" t="str">
        <f>IF(AA16="","",IF(AND($Q$63=1,U24=U25,U25=U26,U26=U30),120,IF(AND($Q$63=2,U24=U25,U25=U26,U26=U30),60,IF(AND($Q$63=3,U24=U25,U25=U26,U26=U30),40,""))))</f>
        <v/>
      </c>
      <c r="AC16" s="888" t="str">
        <f>IF(AB16="","",IF(AND($Q$63=1,$U$25=$U$24,$U$24=$U$26,$U$26=$U$30,$U$30=$U$22),120,IF(AND($Q$63=2,$U$25=$U$24,$U$24=$U$26,$U$26=$U$30,$U$30=$U$22),60,IF(AND($Q$63=3,$U$25=$U$24,$U$24=$U$26,$U$26=$U$30,$U$30=$U$22),40,""))))</f>
        <v/>
      </c>
      <c r="AD16" s="888" t="str">
        <f>IF(AC16="","",IF(AND($Q$63=1,$U$25=$U$24,$U$24=$U$26,$U$26=$U$30,$U$30=$U$22,$U$38=$U$22),120,IF(AND($Q$63=2,$U$25=$U$24,$U$24=$U$26,$U$26=$U$30,$U$30=$U$22,$U$38=$U$22),60,IF(AND($Q$63=3,$U$25=$U$24,$U$24=$U$26,$U$26=$U$30,$U$30=$U$22,$U$38=$U$22),40,""))))</f>
        <v/>
      </c>
      <c r="AE16" s="1543">
        <f t="shared" si="1"/>
        <v>0</v>
      </c>
      <c r="AF16" s="890"/>
    </row>
    <row r="17" spans="1:32" s="33" customFormat="1" ht="9.6" customHeight="1">
      <c r="A17" s="501">
        <v>6</v>
      </c>
      <c r="B17" s="101" t="str">
        <f>IF($D17="","",VLOOKUP($D17,'ž glavni turnir žrebna lista'!$A$7:$R$38,17))</f>
        <v/>
      </c>
      <c r="C17" s="101" t="str">
        <f>IF($D17="","",VLOOKUP($D17,'ž glavni turnir žrebna lista'!$A$7:$R$38,2))</f>
        <v/>
      </c>
      <c r="D17" s="102"/>
      <c r="E17" s="118" t="str">
        <f>UPPER(IF($D17="","",VLOOKUP($D17,'ž glavni turnir žrebna lista'!$A$7:$R$38,3)))</f>
        <v/>
      </c>
      <c r="F17" s="118" t="str">
        <f>PROPER(IF($D17="","",VLOOKUP($D17,'ž glavni turnir žrebna lista'!$A$7:$R$38,4)))</f>
        <v/>
      </c>
      <c r="G17" s="118"/>
      <c r="H17" s="118" t="str">
        <f>IF($D17="","",VLOOKUP($D17,'ž glavni turnir žrebna lista'!$A$7:$R$38,5))</f>
        <v/>
      </c>
      <c r="I17" s="1126" t="str">
        <f>IF($D17="","",VLOOKUP($D17,'ž glavni turnir žrebna lista'!$A$7:$R$38,14))</f>
        <v/>
      </c>
      <c r="J17" s="104"/>
      <c r="K17" s="269"/>
      <c r="L17" s="104"/>
      <c r="M17" s="936"/>
      <c r="N17" s="105"/>
      <c r="O17" s="1115"/>
      <c r="P17" s="105"/>
      <c r="Q17" s="105"/>
      <c r="R17" s="109"/>
      <c r="U17" s="896" t="str">
        <f>IF($D17="","",VLOOKUP($D17,'ž glavni turnir žrebna lista'!$A$7:$R$38,2))</f>
        <v/>
      </c>
      <c r="V17" s="620">
        <v>11</v>
      </c>
      <c r="W17" s="620" t="str">
        <f>UPPER(IF($D27="","",VLOOKUP($D27,'ž glavni turnir žrebna lista'!$A$7:$R$38,3)))</f>
        <v/>
      </c>
      <c r="X17" s="620" t="str">
        <f>PROPER(IF($D27="","",VLOOKUP($D27,'ž glavni turnir žrebna lista'!$A$7:$R$38,4)))</f>
        <v/>
      </c>
      <c r="Y17" s="403" t="str">
        <f t="shared" si="0"/>
        <v/>
      </c>
      <c r="Z17" s="403" t="str">
        <f>IF(Y17="","",IF(AND($Q$63=1,U28=U27),30,IF(AND($Q$63=2,U28=U27),15,IF(AND($Q$63=3,U28=U27),10,""))))</f>
        <v/>
      </c>
      <c r="AA17" s="403" t="str">
        <f>IF(Z17="","",IF(AND($Q$63=1,U27=U26,U26=U28),60,IF(AND($Q$63=2,U27=U26,U26=U28),30,IF(AND($Q$63=3,U27=U26,U26=U28),20,""))))</f>
        <v/>
      </c>
      <c r="AB17" s="403" t="str">
        <f>IF(AA17="","",IF(AND($Q$63=1,U28=U27,U26=U27,U28=U30),120,IF(AND($Q$63=2,U28=U27,U26=U27,U28=U30),60,IF(AND($Q$63=3,U28=U26,U26=U27,U28=U30),40,""))))</f>
        <v/>
      </c>
      <c r="AC17" s="403" t="str">
        <f>IF(AB17="","",IF(AND($Q$63=1,$U$27=$U$28,$U$28=$U$26,$U$26=$U$30,$U$30=$U$22),120,IF(AND($Q$63=2,$U$27=$U$28,$U$28=$U$26,$U$26=$U$30,$U$30=$U$22),60,IF(AND($Q$63=3,$U$27=$U$28,$U$28=$U$26,$U$26=$U$30,$U$30=$U$22),40,""))))</f>
        <v/>
      </c>
      <c r="AD17" s="403" t="str">
        <f>IF(AC17="","",IF(AND($Q$63=1,$U$27=$U$28,$U$28=$U$26,$U$26=$U$30,$U$30=$U$22,$U$38=$U$22),120,IF(AND($Q$63=2,$U$27=$U$28,$U$28=$U$26,$U$26=$U$30,$U$30=$U$22,$U$38=$U$22),60,IF(AND($Q$63=3,$U$27=$U$28,$U$28=$U$26,$U$26=$U$30,$U$30=$U$22,$U$38=$U$22),40,""))))</f>
        <v/>
      </c>
      <c r="AE17" s="1542">
        <f t="shared" si="1"/>
        <v>0</v>
      </c>
      <c r="AF17" s="890"/>
    </row>
    <row r="18" spans="1:32" s="33" customFormat="1" ht="9.6" customHeight="1">
      <c r="A18" s="501"/>
      <c r="B18" s="111"/>
      <c r="C18" s="111"/>
      <c r="D18" s="119"/>
      <c r="E18" s="112"/>
      <c r="F18" s="112"/>
      <c r="G18" s="113"/>
      <c r="H18" s="104"/>
      <c r="I18" s="268"/>
      <c r="J18" s="114" t="s">
        <v>151</v>
      </c>
      <c r="K18" s="120"/>
      <c r="L18" s="116" t="str">
        <f>UPPER(IF(OR(K18="a",K18="as"),J16,IF(OR(K18="b",K18="bs"),J20,)))</f>
        <v/>
      </c>
      <c r="M18" s="1126">
        <f>IF(OR(K18="a",K18="as"),K16,IF(OR(K18="b",K18="bs"),K20,))</f>
        <v>0</v>
      </c>
      <c r="N18" s="105"/>
      <c r="O18" s="1115"/>
      <c r="P18" s="105"/>
      <c r="Q18" s="105"/>
      <c r="R18" s="109"/>
      <c r="U18" s="896" t="str">
        <f>IF(OR(K18="a",K18="as"),U16,IF(OR(K18="b",K18="bs"),U20,""))</f>
        <v/>
      </c>
      <c r="V18" s="886">
        <v>12</v>
      </c>
      <c r="W18" s="886" t="str">
        <f>UPPER(IF($D29="","",VLOOKUP($D29,'ž glavni turnir žrebna lista'!$A$7:$R$38,3)))</f>
        <v/>
      </c>
      <c r="X18" s="886" t="str">
        <f>PROPER(IF($D29="","",VLOOKUP($D29,'ž glavni turnir žrebna lista'!$A$7:$R$38,4)))</f>
        <v/>
      </c>
      <c r="Y18" s="888" t="str">
        <f t="shared" si="0"/>
        <v/>
      </c>
      <c r="Z18" s="888" t="str">
        <f>IF(Y18="","",IF(AND($Q$63=1,U29=U28),30,IF(AND($Q$63=2,U29=U28),15,IF(AND($Q$63=3,U29=U28),10,""))))</f>
        <v/>
      </c>
      <c r="AA18" s="888" t="str">
        <f>IF(Z18="","",IF(AND($Q$63=1,U28=U26,U28=U29),60,IF(AND($Q$63=2,U28=U26,U26=U29),30,IF(AND($Q$63=3,U28=U26,U26=U29),20,""))))</f>
        <v/>
      </c>
      <c r="AB18" s="888" t="str">
        <f>IF(AA18="","",IF(AND($Q$63=1,U29=U28,U26=U28,U29=U30),120,IF(AND($Q$63=2,U29=U28,U26=U28,U29=U30),60,IF(AND($Q$63=3,U29=U26,U26=U28,U29=U30),40,""))))</f>
        <v/>
      </c>
      <c r="AC18" s="888" t="str">
        <f>IF(AB18="","",IF(AND($Q$63=1,$U$29=$U$28,$U$28=$U$26,$U$26=$U$30,$U$30=$U$22),120,IF(AND($Q$63=2,$U$29=$U$28,$U$28=$U$26,$U$26=$U$30,$U$30=$U$22),60,IF(AND($Q$63=3,$U$29=$U$28,$U$28=$U$26,$U$26=$U$30,$U$30=$U$22),40,""))))</f>
        <v/>
      </c>
      <c r="AD18" s="888" t="str">
        <f>IF(AC18="","",IF(AND($Q$63=1,$U$29=$U$28,$U$28=$U$26,$U$26=$U$30,$U$30=$U$22,$U$38=$U$22),120,IF(AND($Q$63=2,$U$29=$U$28,$U$28=$U$26,$U$26=$U$30,$U$30=$U$22,$U$38=$U$22),60,IF(AND($Q$63=3,$U$29=$U$28,$U$28=$U$26,$U$26=$U$30,$U$30=$U$22,$U$38=$U$22),40,""))))</f>
        <v/>
      </c>
      <c r="AE18" s="1543">
        <f t="shared" si="1"/>
        <v>0</v>
      </c>
      <c r="AF18" s="890"/>
    </row>
    <row r="19" spans="1:32" s="33" customFormat="1" ht="9.6" customHeight="1">
      <c r="A19" s="501">
        <v>7</v>
      </c>
      <c r="B19" s="101" t="str">
        <f>IF($D19="","",VLOOKUP($D19,'ž glavni turnir žrebna lista'!$A$7:$R$38,17))</f>
        <v/>
      </c>
      <c r="C19" s="101" t="str">
        <f>IF($D19="","",VLOOKUP($D19,'ž glavni turnir žrebna lista'!$A$7:$R$38,2))</f>
        <v/>
      </c>
      <c r="D19" s="102"/>
      <c r="E19" s="118" t="str">
        <f>UPPER(IF($D19="","",VLOOKUP($D19,'ž glavni turnir žrebna lista'!$A$7:$R$38,3)))</f>
        <v/>
      </c>
      <c r="F19" s="118" t="str">
        <f>PROPER(IF($D19="","",VLOOKUP($D19,'ž glavni turnir žrebna lista'!$A$7:$R$38,4)))</f>
        <v/>
      </c>
      <c r="G19" s="118"/>
      <c r="H19" s="118" t="str">
        <f>IF($D19="","",VLOOKUP($D19,'ž glavni turnir žrebna lista'!$A$7:$R$38,5))</f>
        <v/>
      </c>
      <c r="I19" s="1125" t="str">
        <f>IF($D19="","",VLOOKUP($D19,'ž glavni turnir žrebna lista'!$A$7:$R$38,14))</f>
        <v/>
      </c>
      <c r="J19" s="104"/>
      <c r="K19" s="264"/>
      <c r="L19" s="104"/>
      <c r="M19" s="937"/>
      <c r="N19" s="105"/>
      <c r="O19" s="1115"/>
      <c r="P19" s="105"/>
      <c r="Q19" s="105"/>
      <c r="R19" s="109"/>
      <c r="U19" s="896" t="str">
        <f>IF($D19="","",VLOOKUP($D19,'ž glavni turnir žrebna lista'!$A$7:$R$38,2))</f>
        <v/>
      </c>
      <c r="V19" s="620">
        <v>13</v>
      </c>
      <c r="W19" s="620" t="str">
        <f>UPPER(IF($D31="","",VLOOKUP($D31,'ž glavni turnir žrebna lista'!$A$7:$R$38,3)))</f>
        <v/>
      </c>
      <c r="X19" s="620" t="str">
        <f>PROPER(IF($D31="","",VLOOKUP($D31,'ž glavni turnir žrebna lista'!$A$7:$R$38,4)))</f>
        <v/>
      </c>
      <c r="Y19" s="403" t="str">
        <f t="shared" si="0"/>
        <v/>
      </c>
      <c r="Z19" s="403" t="str">
        <f>IF(Y19="","",IF(AND($Q$63=1,U32=U31),30,IF(AND($Q$63=2,U32=U31),15,IF(AND($Q$63=3,U32=U31),10,""))))</f>
        <v/>
      </c>
      <c r="AA19" s="403" t="str">
        <f>IF(Z19="","",IF(AND($Q$63=1,U34=U32,U32=U31),60,IF(AND($Q$63=2,U34=U32,U32=U31),30,IF(AND($Q$63=3,U34=U32,U32=U31),20,""))))</f>
        <v/>
      </c>
      <c r="AB19" s="403" t="str">
        <f>IF(AA19="","",IF(AND($Q$63=1,U31=U32,U32=U34,U30=U34),120,IF(AND($Q$63=2,U31=U32,U32=U34,U30=U34),60,IF(AND($Q$63=3,U31=U32,U32=U34,U30=U34),40,""))))</f>
        <v/>
      </c>
      <c r="AC19" s="403" t="str">
        <f>IF(AB19="","",IF(AND($Q$63=1,$U$31=$U$32,$U$32=$U$34,$U$34=$U$30,$U$30=$U$22),120,IF(AND($Q$63=2,$U$31=$U$32,$U$32=$U$34,$U$34=$U$30,$U$30=$U$22),60,IF(AND($Q$63=3,$U$31=$U$32,$U$32=$U$34,$U$34=$U$30,$U$30=$U$22),40,""))))</f>
        <v/>
      </c>
      <c r="AD19" s="403" t="str">
        <f>IF(AC19="","",IF(AND($Q$63=1,$U$31=$U$32,$U$32=$U$34,$U$34=$U$30,$U$30=$U$22,$U$38=$U$22),120,IF(AND($Q$63=2,$U$31=$U$32,$U$32=$U$34,$U$34=$U$30,$U$30=$U$22,$U$38=$U$22),60,IF(AND($Q$63=3,$U$31=$U$32,$U$32=$U$34,$U$34=$U$30,$U$30=$U$22,$U$38=$U$22),40,""))))</f>
        <v/>
      </c>
      <c r="AE19" s="1542">
        <f t="shared" si="1"/>
        <v>0</v>
      </c>
      <c r="AF19" s="890"/>
    </row>
    <row r="20" spans="1:32" s="33" customFormat="1" ht="9.6" customHeight="1">
      <c r="A20" s="501"/>
      <c r="B20" s="111"/>
      <c r="C20" s="111"/>
      <c r="D20" s="111"/>
      <c r="E20" s="112"/>
      <c r="F20" s="112"/>
      <c r="G20" s="113"/>
      <c r="H20" s="114" t="s">
        <v>151</v>
      </c>
      <c r="I20" s="115"/>
      <c r="J20" s="116" t="str">
        <f>UPPER(IF(OR(I20="a",I20="as"),E19,IF(OR(I20="b",I20="bs"),E21,)))</f>
        <v/>
      </c>
      <c r="K20" s="1126">
        <f>IF(OR(I20="a",I20="as"),I19,IF(OR(I20="b",I20="bs"),I21,))</f>
        <v>0</v>
      </c>
      <c r="L20" s="104"/>
      <c r="M20" s="937"/>
      <c r="N20" s="105"/>
      <c r="O20" s="1115"/>
      <c r="P20" s="105"/>
      <c r="Q20" s="105"/>
      <c r="R20" s="109"/>
      <c r="U20" s="896" t="str">
        <f>IF(OR(I20="a",I20="as"),C19,IF(OR(I20="b",I20="bs"),C21,""))</f>
        <v/>
      </c>
      <c r="V20" s="886">
        <v>14</v>
      </c>
      <c r="W20" s="886" t="str">
        <f>UPPER(IF($D33="","",VLOOKUP($D33,'ž glavni turnir žrebna lista'!$A$7:$R$38,3)))</f>
        <v/>
      </c>
      <c r="X20" s="886" t="str">
        <f>PROPER(IF($D33="","",VLOOKUP($D33,'ž glavni turnir žrebna lista'!$A$7:$R$38,4)))</f>
        <v/>
      </c>
      <c r="Y20" s="888" t="str">
        <f t="shared" si="0"/>
        <v/>
      </c>
      <c r="Z20" s="888" t="str">
        <f>IF(Y20="","",IF(AND($Q$63=1,U33=U32),30,IF(AND($Q$63=2,U33=U32),15,IF(AND($Q$63=3,U33=U32),10,""))))</f>
        <v/>
      </c>
      <c r="AA20" s="888" t="str">
        <f>IF(Z20="","",IF(AND($Q$63=1,U34=U33,U33=U32),60,IF(AND($Q$63=2,U34=U33,U33=U32),30,IF(AND($Q$63=3,U34=U33,U33=U32),20,""))))</f>
        <v/>
      </c>
      <c r="AB20" s="888" t="str">
        <f>IF(AA20="","",IF(AND($Q$63=1,U32=U33,U33=U30,U30=U34),120,IF(AND($Q$63=2,U32=U33,U33=U30,U30=U34),60,IF(AND($Q$63=3,U32=U33,U33=U30,U30=U34),40,""))))</f>
        <v/>
      </c>
      <c r="AC20" s="888" t="str">
        <f>IF(AB20="","",IF(AND($Q$63=1,$U$33=$U$32,$U$32=$U$34,$U$34=$U$30,$U$30=$U$22),120,IF(AND($Q$63=2,$U$33=$U$32,$U$32=$U$34,$U$34=$U$30,$U$30=$U$22),60,IF(AND($Q$63=3,$U$33=$U$32,$U$32=$U$34,$U$34=$U$30,$U$30=$U$22),40,""))))</f>
        <v/>
      </c>
      <c r="AD20" s="888" t="str">
        <f>IF(AC20="","",IF(AND($Q$63=1,$U$33=$U$32,$U$32=$U$34,$U$34=$U$30,$U$30=$U$22,$U$38=$U$22),120,IF(AND($Q$63=2,$U$33=$U$32,$U$32=$U$34,$U$34=$U$30,$U$30=$U$22,$U$38=$U$22),60,IF(AND($Q$63=3,$U$33=$U$32,$U$32=$U$34,$U$34=$U$30,$U$30=$U$22,$U$38=$U$22),40,""))))</f>
        <v/>
      </c>
      <c r="AE20" s="1543">
        <f t="shared" si="1"/>
        <v>0</v>
      </c>
      <c r="AF20" s="890"/>
    </row>
    <row r="21" spans="1:32" s="33" customFormat="1" ht="9.6" customHeight="1">
      <c r="A21" s="500">
        <v>8</v>
      </c>
      <c r="B21" s="103" t="str">
        <f>IF($D21="","",VLOOKUP($D21,'ž glavni turnir žrebna lista'!$A$7:$R$38,17))</f>
        <v/>
      </c>
      <c r="C21" s="103" t="str">
        <f>IF($D21="","",VLOOKUP($D21,'ž glavni turnir žrebna lista'!$A$7:$R$38,2))</f>
        <v/>
      </c>
      <c r="D21" s="102"/>
      <c r="E21" s="103" t="str">
        <f>UPPER(IF($D21="","",VLOOKUP($D21,'ž glavni turnir žrebna lista'!$A$7:$R$38,3)))</f>
        <v/>
      </c>
      <c r="F21" s="103" t="str">
        <f>PROPER(IF($D21="","",VLOOKUP($D21,'ž glavni turnir žrebna lista'!$A$7:$R$38,4)))</f>
        <v/>
      </c>
      <c r="G21" s="103"/>
      <c r="H21" s="103" t="str">
        <f>IF($D21="","",VLOOKUP($D21,'ž glavni turnir žrebna lista'!$A$7:$R$38,5))</f>
        <v/>
      </c>
      <c r="I21" s="1126" t="str">
        <f>IF($D21="","",VLOOKUP($D21,'ž glavni turnir žrebna lista'!$A$7:$R$38,14))</f>
        <v/>
      </c>
      <c r="J21" s="104"/>
      <c r="K21" s="253"/>
      <c r="L21" s="104"/>
      <c r="M21" s="937"/>
      <c r="N21" s="105"/>
      <c r="O21" s="1115"/>
      <c r="P21" s="105"/>
      <c r="Q21" s="105"/>
      <c r="R21" s="109"/>
      <c r="U21" s="896" t="str">
        <f>IF($D21="","",VLOOKUP($D21,'ž glavni turnir žrebna lista'!$A$7:$R$38,2))</f>
        <v/>
      </c>
      <c r="V21" s="620">
        <v>15</v>
      </c>
      <c r="W21" s="620" t="str">
        <f>UPPER(IF($D35="","",VLOOKUP($D35,'ž glavni turnir žrebna lista'!$A$7:$R$38,3)))</f>
        <v/>
      </c>
      <c r="X21" s="620" t="str">
        <f>PROPER(IF($D35="","",VLOOKUP($D35,'ž glavni turnir žrebna lista'!$A$7:$R$38,4)))</f>
        <v/>
      </c>
      <c r="Y21" s="403" t="str">
        <f t="shared" si="0"/>
        <v/>
      </c>
      <c r="Z21" s="403" t="str">
        <f>IF(Y21="","",IF(AND($Q$63=1,U36=U35),30,IF(AND($Q$63=2,U36=U35),15,IF(AND($Q$63=3,U36=U35),10,""))))</f>
        <v/>
      </c>
      <c r="AA21" s="403" t="str">
        <f>IF(Z21="","",IF(AND($Q$63=1,U35=U34,U34=U36),60,IF(AND($Q$63=2,U35=U34,U34=U36),30,IF(AND($Q$63=3,U35=U34,U34=U36),20,""))))</f>
        <v/>
      </c>
      <c r="AB21" s="403" t="str">
        <f>IF(AA21="","",IF(AND($Q$63=1,U30=U34,U34=U35,U35=U36),120,IF(AND($Q$63=2,U30=U34,U34=U35,U35=U36),60,IF(AND($Q$63=3,U30=U34,U34=U35,U35=U36),40,""))))</f>
        <v/>
      </c>
      <c r="AC21" s="403" t="str">
        <f>IF(AB21="","",IF(AND($Q$63=1,$U$35=$U$36,$U$36=$U$34,$U$34=$U$30,$U$30=$U$22),120,IF(AND($Q$63=2,$U$35=$U$36,$U$36=$U$34,$U$34=$U$30,$U$30=$U$22),60,IF(AND($Q$63=3,$U$35=$U$36,$U$36=$U$34,$U$34=$U$30,$U$30=$U$22),40,""))))</f>
        <v/>
      </c>
      <c r="AD21" s="403" t="str">
        <f>IF(AC21="","",IF(AND($Q$63=1,$U$35=$U$36,$U$36=$U$34,$U$34=$U$30,$U$30=$U$22,$U$38=$U$22),120,IF(AND($Q$63=2,$U$35=$U$36,$U$36=$U$34,$U$34=$U$30,$U$30=$U$22,$U$38=$U$22),60,IF(AND($Q$63=3,$U$35=$U$36,$U$36=$U$34,$U$34=$U$30,$U$30=$U$22,$U$38=$U$22),40,""))))</f>
        <v/>
      </c>
      <c r="AE21" s="1542">
        <f t="shared" si="1"/>
        <v>0</v>
      </c>
      <c r="AF21" s="890"/>
    </row>
    <row r="22" spans="1:32" s="33" customFormat="1" ht="9.6" customHeight="1">
      <c r="A22" s="501"/>
      <c r="B22" s="111"/>
      <c r="C22" s="111"/>
      <c r="D22" s="111"/>
      <c r="E22" s="123"/>
      <c r="F22" s="123"/>
      <c r="G22" s="125"/>
      <c r="H22" s="123"/>
      <c r="I22" s="268"/>
      <c r="J22" s="104"/>
      <c r="K22" s="253"/>
      <c r="L22" s="104"/>
      <c r="M22" s="937"/>
      <c r="N22" s="114" t="s">
        <v>151</v>
      </c>
      <c r="O22" s="120"/>
      <c r="P22" s="116" t="str">
        <f>UPPER(IF(OR(O22="a",O22="as"),N14,IF(OR(O22="b",O22="bs"),N30,)))</f>
        <v/>
      </c>
      <c r="Q22" s="1125">
        <f>IF(OR(O22="a",O22="as"),O14,IF(OR(O22="b",O22="bs"),O30,))</f>
        <v>0</v>
      </c>
      <c r="R22" s="109"/>
      <c r="U22" s="896" t="str">
        <f>IF(OR(O22="a",O22="as"),$U$14,IF(OR(O22="b",O22="bs"),U30,""))</f>
        <v/>
      </c>
      <c r="V22" s="886">
        <v>16</v>
      </c>
      <c r="W22" s="886" t="str">
        <f>UPPER(IF($D37="","",VLOOKUP($D37,'ž glavni turnir žrebna lista'!$A$7:$R$38,3)))</f>
        <v/>
      </c>
      <c r="X22" s="886" t="str">
        <f>PROPER(IF($D37="","",VLOOKUP($D37,'ž glavni turnir žrebna lista'!$A$7:$R$38,4)))</f>
        <v/>
      </c>
      <c r="Y22" s="888" t="str">
        <f t="shared" si="0"/>
        <v/>
      </c>
      <c r="Z22" s="888" t="str">
        <f>IF(Y22="","",IF(AND($Q$63=1,U37=U36),30,IF(AND($Q$63=2,U37=U36),15,IF(AND($Q$63=3,U37=U36),10,""))))</f>
        <v/>
      </c>
      <c r="AA22" s="888" t="str">
        <f>IF(Z22="","",IF(AND($Q$63=1,U36=U34,U34=U37),60,IF(AND($Q$63=2,U36=U34,U34=U37),30,IF(AND($Q$63=3,U36=U34,U34=U37),20,""))))</f>
        <v/>
      </c>
      <c r="AB22" s="888" t="str">
        <f>IF(AA22="","",IF(AND($Q$63=1,U30=U34,U34=U36,U36=U37),120,IF(AND($Q$63=2,U30=U34,U34=U36,U36=U37),60,IF(AND($Q$63=3,U30=U34,U34=U36,U36=U37),40,""))))</f>
        <v/>
      </c>
      <c r="AC22" s="888" t="str">
        <f>IF(AB22="","",IF(AND($Q$63=1,$U$37=$U$36,$U$36=$U$34,$U$34=$U$30,$U$30=$U$22),120,IF(AND($Q$63=2,$U$37=$U$36,$U$36=$U$34,$U$34=$U$30,$U$30=$U$22),60,IF(AND($Q$63=3,$U$37=$U$36,$U$36=$U$34,$U$34=$U$30,$U$30=$U$22),40,""))))</f>
        <v/>
      </c>
      <c r="AD22" s="888" t="str">
        <f>IF(AC22="","",IF(AND($Q$63=1,$U$37=$U$36,$U$36=$U$34,$U$34=$U$30,$U$30=$U$22,$U$38=$U$22),120,IF(AND($Q$63=2,$U$37=$U$36,$U$36=$U$34,$U$34=$U$30,$U$30=$U$22,$U$38=$U$22),60,IF(AND($Q$63=3,$U$37=$U$36,$U$36=$U$34,$U$34=$U$30,$U$30=$U$22,$U$38=$U$22),40,""))))</f>
        <v/>
      </c>
      <c r="AE22" s="1543">
        <f t="shared" si="1"/>
        <v>0</v>
      </c>
      <c r="AF22" s="890"/>
    </row>
    <row r="23" spans="1:32" s="33" customFormat="1" ht="9.6" customHeight="1">
      <c r="A23" s="500">
        <v>9</v>
      </c>
      <c r="B23" s="103" t="str">
        <f>IF($D23="","",VLOOKUP($D23,'ž glavni turnir žrebna lista'!$A$7:$R$38,17))</f>
        <v/>
      </c>
      <c r="C23" s="103" t="str">
        <f>IF($D23="","",VLOOKUP($D23,'ž glavni turnir žrebna lista'!$A$7:$R$38,2))</f>
        <v/>
      </c>
      <c r="D23" s="102"/>
      <c r="E23" s="103" t="str">
        <f>UPPER(IF($D23="","",VLOOKUP($D23,'ž glavni turnir žrebna lista'!$A$7:$R$38,3)))</f>
        <v/>
      </c>
      <c r="F23" s="103" t="str">
        <f>PROPER(IF($D23="","",VLOOKUP($D23,'ž glavni turnir žrebna lista'!$A$7:$R$38,4)))</f>
        <v/>
      </c>
      <c r="G23" s="103"/>
      <c r="H23" s="103" t="str">
        <f>IF($D23="","",VLOOKUP($D23,'ž glavni turnir žrebna lista'!$A$7:$R$38,5))</f>
        <v/>
      </c>
      <c r="I23" s="1125" t="str">
        <f>IF($D23="","",VLOOKUP($D23,'ž glavni turnir žrebna lista'!$A$7:$R$38,14))</f>
        <v/>
      </c>
      <c r="J23" s="104"/>
      <c r="K23" s="253"/>
      <c r="L23" s="104"/>
      <c r="M23" s="937"/>
      <c r="N23" s="105"/>
      <c r="O23" s="1115"/>
      <c r="P23" s="104"/>
      <c r="Q23" s="1115"/>
      <c r="R23" s="109"/>
      <c r="U23" s="896" t="str">
        <f>IF($D23="","",VLOOKUP($D23,'ž glavni turnir žrebna lista'!$A$7:$R$38,2))</f>
        <v/>
      </c>
      <c r="V23" s="620">
        <v>17</v>
      </c>
      <c r="W23" s="620" t="str">
        <f>UPPER(IF($D39="","",VLOOKUP($D39,'ž glavni turnir žrebna lista'!$A$7:$R$38,3)))</f>
        <v/>
      </c>
      <c r="X23" s="620" t="str">
        <f>PROPER(IF($D39="","",VLOOKUP($D39,'ž glavni turnir žrebna lista'!$A$7:$R$38,4)))</f>
        <v/>
      </c>
      <c r="Y23" s="403" t="str">
        <f t="shared" si="0"/>
        <v/>
      </c>
      <c r="Z23" s="403" t="str">
        <f>IF(Y23="","",IF(AND($Q$63=1,U40=U39),30,IF(AND($Q$63=2,U40=U39),15,IF(AND($Q$63=3,U40=U39),10,""))))</f>
        <v/>
      </c>
      <c r="AA23" s="403" t="str">
        <f>IF(Z23="","",IF(AND($Q$63=1,U39=U40,U40=U42),60,IF(AND($Q$63=2,U39=U40,U40=U42),30,IF(AND($Q$63=3,U39=U40,U40=U42),20,""))))</f>
        <v/>
      </c>
      <c r="AB23" s="403" t="str">
        <f>IF(AA23="","",IF(AND($Q$63=1,U46=U42,U42=U40,U40=U39),120,IF(AND($Q$63=2,U46=U42,U42=U40,U40=U39),60,IF(AND($Q$63=3,U46=U42,U42=U40,U40=U39),40,""))))</f>
        <v/>
      </c>
      <c r="AC23" s="403" t="str">
        <f>IF(AB23="","",IF(AND($Q$63=1,$U$39=$U$40,$U$40=$U$42,$U$42=$U$46,$U$46=$U$54),120,IF(AND($Q$63=2,$U$39=$U$40,$U$40=$U$42,$U$42=$U$46,$U$46=$U$54),60,IF(AND($Q$63=3,$U$39=$U$40,$U$40=$U$42,$U$42=$U$46,$U$46=$U$54),40,""))))</f>
        <v/>
      </c>
      <c r="AD23" s="403" t="str">
        <f>IF(AC23="","",IF(AND($Q$63=1,$U$39=$U$40,$U$40=$U$42,$U$42=$U$46,$U$46=$U$54,$U$38=$U$54),120,IF(AND($Q$63=2,$U$39=$U$40,$U$40=$U$42,$U$42=$U$46,$U$46=$U$54,$U$38=$U$54),60,IF(AND($Q$63=3,$U$39=$U$40,$U$40=$U$42,$U$42=$U$46,$U$46=$U$54,$U$38=$U$54),40,""))))</f>
        <v/>
      </c>
      <c r="AE23" s="1542">
        <f t="shared" si="1"/>
        <v>0</v>
      </c>
      <c r="AF23" s="890"/>
    </row>
    <row r="24" spans="1:32" s="33" customFormat="1" ht="9.6" customHeight="1">
      <c r="A24" s="501"/>
      <c r="B24" s="111"/>
      <c r="C24" s="111"/>
      <c r="D24" s="111"/>
      <c r="E24" s="112"/>
      <c r="F24" s="112"/>
      <c r="G24" s="113"/>
      <c r="H24" s="114" t="s">
        <v>151</v>
      </c>
      <c r="I24" s="115"/>
      <c r="J24" s="116" t="str">
        <f>UPPER(IF(OR(I24="a",I24="as"),E23,IF(OR(I24="b",I24="bs"),E25,)))</f>
        <v/>
      </c>
      <c r="K24" s="1125">
        <f>IF(OR(I24="a",I24="as"),I23,IF(OR(I24="b",I24="bs"),I25,))</f>
        <v>0</v>
      </c>
      <c r="L24" s="104"/>
      <c r="M24" s="937"/>
      <c r="N24" s="105"/>
      <c r="O24" s="1115"/>
      <c r="P24" s="105"/>
      <c r="Q24" s="1115"/>
      <c r="R24" s="109"/>
      <c r="U24" s="896" t="str">
        <f>IF(OR(I24="a",I24="as"),C23,IF(OR(I24="b",I24="bs"),C25,""))</f>
        <v/>
      </c>
      <c r="V24" s="886">
        <v>18</v>
      </c>
      <c r="W24" s="886" t="str">
        <f>UPPER(IF($D41="","",VLOOKUP($D41,'ž glavni turnir žrebna lista'!$A$7:$R$38,3)))</f>
        <v/>
      </c>
      <c r="X24" s="886" t="str">
        <f>PROPER(IF($D41="","",VLOOKUP($D41,'ž glavni turnir žrebna lista'!$A$7:$R$38,4)))</f>
        <v/>
      </c>
      <c r="Y24" s="888" t="str">
        <f t="shared" si="0"/>
        <v/>
      </c>
      <c r="Z24" s="888" t="str">
        <f>IF(Y24="","",IF(AND($Q$63=1,U41=U40),30,IF(AND($Q$63=2,U41=U40),15,IF(AND($Q$63=3,U41=U40),10,""))))</f>
        <v/>
      </c>
      <c r="AA24" s="888" t="str">
        <f>IF(Z24="","",IF(AND($Q$63=1,U40=U41,U41=U42),60,IF(AND($Q$63=2,U40=U41,U41=U42),30,IF(AND($Q$63=3,U40=U41,U41=U42),20,""))))</f>
        <v/>
      </c>
      <c r="AB24" s="888" t="str">
        <f>IF(AA24="","",IF(AND($Q$63=1,U46=U42,U42=U40,U40=U41),120,IF(AND($Q$63=2,U46=U42,U42=U40,U40=U41),60,IF(AND($Q$63=3,U46=U42,U42=U40,U41=U40),40,""))))</f>
        <v/>
      </c>
      <c r="AC24" s="888" t="str">
        <f>IF(AB24="","",IF(AND($Q$63=1,$U$41=$U$40,$U$40=$U$42,$U$42=$U$46,$U$46=$U$54),120,IF(AND($Q$63=2,$U$41=$U$40,$U$40=$U$42,$U$42=$U$46,$U$46=$U$54),60,IF(AND($Q$63=3,$U$41=$U$40,$U$40=$U$42,$U$42=$U$46,$U$46=$U$54),40,""))))</f>
        <v/>
      </c>
      <c r="AD24" s="888" t="str">
        <f>IF(AC24="","",IF(AND($Q$63=1,$U$41=$U$40,$U$40=$U$42,$U$42=$U$46,$U$46=$U$54,$U$38=$U$54),120,IF(AND($Q$63=2,$U$41=$U$40,$U$40=$U$42,$U$42=$U$46,$U$46=$U$54,$U$38=$U$54),60,IF(AND($Q$63=3,$U$41=$U$40,$U$40=$U$42,$U$42=$U$46,$U$46=$U$54,$U$38=$U$54),40,""))))</f>
        <v/>
      </c>
      <c r="AE24" s="1543">
        <f t="shared" si="1"/>
        <v>0</v>
      </c>
      <c r="AF24" s="890"/>
    </row>
    <row r="25" spans="1:32" s="33" customFormat="1" ht="9.6" customHeight="1">
      <c r="A25" s="501">
        <v>10</v>
      </c>
      <c r="B25" s="101" t="str">
        <f>IF($D25="","",VLOOKUP($D25,'ž glavni turnir žrebna lista'!$A$7:$R$38,17))</f>
        <v/>
      </c>
      <c r="C25" s="101" t="str">
        <f>IF($D25="","",VLOOKUP($D25,'ž glavni turnir žrebna lista'!$A$7:$R$38,2))</f>
        <v/>
      </c>
      <c r="D25" s="102"/>
      <c r="E25" s="118" t="str">
        <f>UPPER(IF($D25="","",VLOOKUP($D25,'ž glavni turnir žrebna lista'!$A$7:$R$38,3)))</f>
        <v/>
      </c>
      <c r="F25" s="118" t="str">
        <f>PROPER(IF($D25="","",VLOOKUP($D25,'ž glavni turnir žrebna lista'!$A$7:$R$38,4)))</f>
        <v/>
      </c>
      <c r="G25" s="118"/>
      <c r="H25" s="118" t="str">
        <f>IF($D25="","",VLOOKUP($D25,'ž glavni turnir žrebna lista'!$A$7:$R$38,5))</f>
        <v/>
      </c>
      <c r="I25" s="1126" t="str">
        <f>IF($D25="","",VLOOKUP($D25,'ž glavni turnir žrebna lista'!$A$7:$R$38,14))</f>
        <v/>
      </c>
      <c r="J25" s="104"/>
      <c r="K25" s="269"/>
      <c r="L25" s="104"/>
      <c r="M25" s="937"/>
      <c r="N25" s="105"/>
      <c r="O25" s="1115"/>
      <c r="P25" s="105"/>
      <c r="Q25" s="1115"/>
      <c r="R25" s="109"/>
      <c r="U25" s="896" t="str">
        <f>IF($D25="","",VLOOKUP($D25,'ž glavni turnir žrebna lista'!$A$7:$R$38,2))</f>
        <v/>
      </c>
      <c r="V25" s="620">
        <v>19</v>
      </c>
      <c r="W25" s="620" t="str">
        <f>UPPER(IF($D43="","",VLOOKUP($D43,'ž glavni turnir žrebna lista'!$A$7:$R$38,3)))</f>
        <v/>
      </c>
      <c r="X25" s="620" t="str">
        <f>PROPER(IF($D43="","",VLOOKUP($D43,'ž glavni turnir žrebna lista'!$A$7:$R$38,4)))</f>
        <v/>
      </c>
      <c r="Y25" s="403" t="str">
        <f t="shared" si="0"/>
        <v/>
      </c>
      <c r="Z25" s="403" t="str">
        <f>IF(Y25="","",IF(AND($Q$63=1,U44=U43),30,IF(AND($Q$63=2,U44=U43),15,IF(AND($Q$63=3,U44=U43),10,""))))</f>
        <v/>
      </c>
      <c r="AA25" s="403" t="str">
        <f>IF(Z25="","",IF(AND($Q$63=1,U44=U42,U44=U43),60,IF(AND($Q$63=2,U42=U44,U44=U43),30,IF(AND($Q$63=3,U42=U44,U44=U43),20,""))))</f>
        <v/>
      </c>
      <c r="AB25" s="403" t="str">
        <f>IF(AA25="","",IF(AND($Q$63=1,U46=U42,U42=U44,U44=U43),120,IF(AND($Q$63=2,U46=U42,U42=U44,U44=U43),60,IF(AND($Q$63=3,U46=U42,U42=U44,U44=U43),40,""))))</f>
        <v/>
      </c>
      <c r="AC25" s="403" t="str">
        <f>IF(AB25="","",IF(AND($Q$63=1,$U$43=$U$44,$U$44=$U$42,$U$42=$U$46,$U$46=$U$54),120,IF(AND($Q$63=2,$U$43=$U$44,$U$44=$U$42,$U$42=$U$46,$U$46=$U$54),60,IF(AND($Q$63=3,$U$43=$U$44,$U$44=$U$42,$U$42=$U$46,$U$46=$U$54),40,""))))</f>
        <v/>
      </c>
      <c r="AD25" s="403" t="str">
        <f>IF(AC25="","",IF(AND($Q$63=1,$U$43=$U$44,$U$44=$U$42,$U$42=$U$46,$U$46=$U$54,$U$38=$U$54),120,IF(AND($Q$63=2,$U$43=$U$44,$U$44=$U$42,$U$42=$U$46,$U$46=$U$54,$U$38=$U$54),60,IF(AND($Q$63=3,$U$43=$U$44,$U$44=$U$42,$U$42=$U$46,$U$46=$U$54,$U$38=$U$54),40,""))))</f>
        <v/>
      </c>
      <c r="AE25" s="1542">
        <f t="shared" si="1"/>
        <v>0</v>
      </c>
      <c r="AF25" s="890"/>
    </row>
    <row r="26" spans="1:32" s="33" customFormat="1" ht="9.6" customHeight="1">
      <c r="A26" s="501"/>
      <c r="B26" s="111"/>
      <c r="C26" s="111"/>
      <c r="D26" s="119"/>
      <c r="E26" s="112"/>
      <c r="F26" s="112"/>
      <c r="G26" s="113"/>
      <c r="H26" s="112"/>
      <c r="I26" s="268"/>
      <c r="J26" s="114" t="s">
        <v>151</v>
      </c>
      <c r="K26" s="120"/>
      <c r="L26" s="116" t="str">
        <f>UPPER(IF(OR(K26="a",K26="as"),J24,IF(OR(K26="b",K26="bs"),J28,)))</f>
        <v/>
      </c>
      <c r="M26" s="1125">
        <f>IF(OR(K26="a",K26="as"),K24,IF(OR(K26="b",K26="bs"),K28,))</f>
        <v>0</v>
      </c>
      <c r="N26" s="105"/>
      <c r="O26" s="1115"/>
      <c r="P26" s="105"/>
      <c r="Q26" s="1115"/>
      <c r="R26" s="109"/>
      <c r="U26" s="896" t="str">
        <f>IF(OR(K26="a",K26="as"),U24,IF(OR(K26="b",K26="bs"),U28,""))</f>
        <v/>
      </c>
      <c r="V26" s="886">
        <v>20</v>
      </c>
      <c r="W26" s="886" t="str">
        <f>UPPER(IF($D45="","",VLOOKUP($D45,'ž glavni turnir žrebna lista'!$A$7:$R$38,3)))</f>
        <v/>
      </c>
      <c r="X26" s="886" t="str">
        <f>PROPER(IF($D45="","",VLOOKUP($D45,'ž glavni turnir žrebna lista'!$A$7:$R$38,4)))</f>
        <v/>
      </c>
      <c r="Y26" s="888" t="str">
        <f t="shared" si="0"/>
        <v/>
      </c>
      <c r="Z26" s="888" t="str">
        <f>IF(Y26="","",IF(AND($Q$63=1,U45=U44),30,IF(AND($Q$63=2,U45=U44),15,IF(AND($Q$63=3,U45=U44),10,""))))</f>
        <v/>
      </c>
      <c r="AA26" s="888" t="str">
        <f>IF(Z26="","",IF(AND($Q$63=1,U45=U42,U45=U44),60,IF(AND($Q$63=2,U42=U45,U45=U44),30,IF(AND($Q$63=3,U42=U45,U45=U44),20,""))))</f>
        <v/>
      </c>
      <c r="AB26" s="888" t="str">
        <f>IF(AA26="","",IF(AND($Q$63=1,U46=U42,U42=U44,U45=U44),120,IF(AND($Q$63=2,U46=U42,U42=U44,U45=U44),60,IF(AND($Q$63=3,U46=U42,U42=U44,U45=U44),40,""))))</f>
        <v/>
      </c>
      <c r="AC26" s="888" t="str">
        <f>IF(AB26="","",IF(AND($Q$63=1,$U$45=$U$44,$U$44=$U$42,$U$42=$U$46,$U$46=$U$54),120,IF(AND($Q$63=2,$U$45=$U$44,$U$44=$U$42,$U$42=$U$46,$U$46=$U$54),60,IF(AND($Q$63=3,$U$45=$U$44,$U$44=$U$42,$U$42=$U$46,$U$46=$U$54),40,""))))</f>
        <v/>
      </c>
      <c r="AD26" s="888" t="str">
        <f>IF(AC26="","",IF(AND($Q$63=1,$U$45=$U$44,$U$44=$U$42,$U$42=$U$46,$U$46=$U$54,$U$38=$U$54),120,IF(AND($Q$63=2,$U$45=$U$44,$U$44=$U$42,$U$42=$U$46,$U$46=$U$54,$U$38=$U$54),60,IF(AND($Q$63=3,$U$45=$U$44,$U$44=$U$42,$U$42=$U$46,$U$46=$U$54,$U$38=$U$54),40,""))))</f>
        <v/>
      </c>
      <c r="AE26" s="1543">
        <f t="shared" si="1"/>
        <v>0</v>
      </c>
      <c r="AF26" s="890"/>
    </row>
    <row r="27" spans="1:32" s="33" customFormat="1" ht="9.6" customHeight="1">
      <c r="A27" s="501">
        <v>11</v>
      </c>
      <c r="B27" s="101" t="str">
        <f>IF($D27="","",VLOOKUP($D27,'ž glavni turnir žrebna lista'!$A$7:$R$38,17))</f>
        <v/>
      </c>
      <c r="C27" s="101" t="str">
        <f>IF($D27="","",VLOOKUP($D27,'ž glavni turnir žrebna lista'!$A$7:$R$38,2))</f>
        <v/>
      </c>
      <c r="D27" s="102"/>
      <c r="E27" s="118" t="str">
        <f>UPPER(IF($D27="","",VLOOKUP($D27,'ž glavni turnir žrebna lista'!$A$7:$R$38,3)))</f>
        <v/>
      </c>
      <c r="F27" s="118" t="str">
        <f>PROPER(IF($D27="","",VLOOKUP($D27,'ž glavni turnir žrebna lista'!$A$7:$R$38,4)))</f>
        <v/>
      </c>
      <c r="G27" s="118"/>
      <c r="H27" s="118" t="str">
        <f>IF($D27="","",VLOOKUP($D27,'ž glavni turnir žrebna lista'!$A$7:$R$38,5))</f>
        <v/>
      </c>
      <c r="I27" s="1125" t="str">
        <f>IF($D27="","",VLOOKUP($D27,'ž glavni turnir žrebna lista'!$A$7:$R$38,14))</f>
        <v/>
      </c>
      <c r="J27" s="104"/>
      <c r="K27" s="264"/>
      <c r="L27" s="104"/>
      <c r="M27" s="936"/>
      <c r="N27" s="105"/>
      <c r="O27" s="1115"/>
      <c r="P27" s="105"/>
      <c r="Q27" s="1115"/>
      <c r="R27" s="109"/>
      <c r="U27" s="896" t="str">
        <f>IF($D27="","",VLOOKUP($D27,'ž glavni turnir žrebna lista'!$A$7:$R$38,2))</f>
        <v/>
      </c>
      <c r="V27" s="620">
        <v>21</v>
      </c>
      <c r="W27" s="620" t="str">
        <f>UPPER(IF($D47="","",VLOOKUP($D47,'ž glavni turnir žrebna lista'!$A$7:$R$38,3)))</f>
        <v/>
      </c>
      <c r="X27" s="620" t="str">
        <f>PROPER(IF($D47="","",VLOOKUP($D47,'ž glavni turnir žrebna lista'!$A$7:$R$38,4)))</f>
        <v/>
      </c>
      <c r="Y27" s="403" t="str">
        <f t="shared" si="0"/>
        <v/>
      </c>
      <c r="Z27" s="403" t="str">
        <f>IF(Y27="","",IF(AND($Q$63=1,U48=U47),30,IF(AND($Q$63=2,U48=U47),15,IF(AND($Q$63=3,U48=U47),10,""))))</f>
        <v/>
      </c>
      <c r="AA27" s="403" t="str">
        <f>IF(Z27="","",IF(AND($Q$63=1,U50=U48,U48=U47),60,IF(AND($Q$63=2,U50=U48,U48=U47),30,IF(AND($Q$63=3,U50=U48,U48=U47),20,""))))</f>
        <v/>
      </c>
      <c r="AB27" s="403" t="str">
        <f>IF(AA27="","",IF(AND($Q$63=1,U46=U50,U50=U48,U48=U47),120,IF(AND($Q$63=2,U46=U50,U50=U48,U48=U47),60,IF(AND($Q$63=3,U46=U50,U50=U48,U48=U47),40,""))))</f>
        <v/>
      </c>
      <c r="AC27" s="403" t="str">
        <f>IF(AB27="","",IF(AND($Q$63=1,$U$47=$U$48,$U$48=$U$50,$U$50=$U$46,$U$46=$U$54),120,IF(AND($Q$63=2,$U$47=$U$48,$U$48=$U$50,$U$50=$U$46,$U$46=$U$54),60,IF(AND($Q$63=3,$U$47=$U$48,$U$48=$U$50,$U$50=$U$46,$U$46=$U$54),40,""))))</f>
        <v/>
      </c>
      <c r="AD27" s="403" t="str">
        <f>IF(AC27="","",IF(AND($Q$63=1,$U$47=$U$48,$U$48=$U$50,$U$50=$U$46,$U$46=$U$54,$U$38=$U$54),120,IF(AND($Q$63=2,$U$47=$U$48,$U$48=$U$50,$U$50=$U$46,$U$46=$U$54,$U$38=$U$54),60,IF(AND($Q$63=3,$U$47=$U$48,$U$48=$U$50,$U$50=$U$46,$U$46=$U$54,$U$38=$U$54),40,""))))</f>
        <v/>
      </c>
      <c r="AE27" s="1542">
        <f t="shared" si="1"/>
        <v>0</v>
      </c>
      <c r="AF27" s="890"/>
    </row>
    <row r="28" spans="1:32" s="33" customFormat="1" ht="9.6" customHeight="1">
      <c r="A28" s="502"/>
      <c r="B28" s="111"/>
      <c r="C28" s="111"/>
      <c r="D28" s="119"/>
      <c r="E28" s="112"/>
      <c r="F28" s="112"/>
      <c r="G28" s="113"/>
      <c r="H28" s="114" t="s">
        <v>151</v>
      </c>
      <c r="I28" s="115"/>
      <c r="J28" s="116" t="str">
        <f>UPPER(IF(OR(I28="a",I28="as"),E27,IF(OR(I28="b",I28="bs"),E29,)))</f>
        <v/>
      </c>
      <c r="K28" s="1126">
        <f>IF(OR(I28="a",I28="as"),I27,IF(OR(I28="b",I28="bs"),I29,))</f>
        <v>0</v>
      </c>
      <c r="L28" s="104"/>
      <c r="M28" s="936"/>
      <c r="N28" s="105"/>
      <c r="O28" s="1115"/>
      <c r="P28" s="105"/>
      <c r="Q28" s="1115"/>
      <c r="R28" s="109"/>
      <c r="U28" s="896" t="str">
        <f>IF(OR(I28="a",I28="as"),C27,IF(OR(I28="b",I28="bs"),C29,""))</f>
        <v/>
      </c>
      <c r="V28" s="886">
        <v>22</v>
      </c>
      <c r="W28" s="886" t="str">
        <f>UPPER(IF($D49="","",VLOOKUP($D49,'ž glavni turnir žrebna lista'!$A$7:$R$38,3)))</f>
        <v/>
      </c>
      <c r="X28" s="886" t="str">
        <f>PROPER(IF($D49="","",VLOOKUP($D49,'ž glavni turnir žrebna lista'!$A$7:$R$38,4)))</f>
        <v/>
      </c>
      <c r="Y28" s="888" t="str">
        <f t="shared" si="0"/>
        <v/>
      </c>
      <c r="Z28" s="888" t="str">
        <f>IF(Y28="","",IF(AND($Q$63=1,U49=U48),30,IF(AND($Q$63=2,U49=U48),15,IF(AND($Q$63=3,U49=U48),10,""))))</f>
        <v/>
      </c>
      <c r="AA28" s="888" t="str">
        <f>IF(Z28="","",IF(AND($Q$63=1,U50=U49,U49=U48),60,IF(AND($Q$63=2,U50=U49,U49=U48),30,IF(AND($Q$63=3,U50=U49,U49=U48),20,""))))</f>
        <v/>
      </c>
      <c r="AB28" s="888" t="str">
        <f>IF(AA28="","",IF(AND($Q$63=1,U46=U50,U50=U48,U49=U48),120,IF(AND($Q$63=2,U46=U50,U50=U48,U48=U49),60,IF(AND($Q$63=3,U46=U50,U50=U48,U49=U48),40,""))))</f>
        <v/>
      </c>
      <c r="AC28" s="888" t="str">
        <f>IF(AB28="","",IF(AND($Q$63=1,$U$49=$U$48,$U$48=$U$50,$U$50=$U$46,$U$46=$U$54),120,IF(AND($Q$63=2,$U$49=$U$48,$U$48=$U$50,$U$50=$U$46,$U$46=$U$54),60,IF(AND($Q$63=3,$U$49=$U$48,$U$48=$U$50,$U$50=$U$46,$U$46=$U$54),40,""))))</f>
        <v/>
      </c>
      <c r="AD28" s="888" t="str">
        <f>IF(AC28="","",IF(AND($Q$63=1,$U$49=$U$48,$U$48=$U$50,$U$50=$U$46,$U$46=$U$54,$U$38=$U$54),120,IF(AND($Q$63=2,$U$49=$U$48,$U$48=$U$50,$U$50=$U$46,$U$46=$U$54,$U$38=$U$54),60,IF(AND($Q$63=3,$U$49=$U$48,$U$48=$U$50,$U$50=$U$46,$U$46=$U$54,$U$38=$U$54),40,""))))</f>
        <v/>
      </c>
      <c r="AE28" s="1543">
        <f t="shared" si="1"/>
        <v>0</v>
      </c>
      <c r="AF28" s="890"/>
    </row>
    <row r="29" spans="1:32" s="33" customFormat="1" ht="9.6" customHeight="1">
      <c r="A29" s="501">
        <v>12</v>
      </c>
      <c r="B29" s="101" t="str">
        <f>IF($D29="","",VLOOKUP($D29,'ž glavni turnir žrebna lista'!$A$7:$R$38,17))</f>
        <v/>
      </c>
      <c r="C29" s="101" t="str">
        <f>IF($D29="","",VLOOKUP($D29,'ž glavni turnir žrebna lista'!$A$7:$R$38,2))</f>
        <v/>
      </c>
      <c r="D29" s="102"/>
      <c r="E29" s="118" t="str">
        <f>UPPER(IF($D29="","",VLOOKUP($D29,'ž glavni turnir žrebna lista'!$A$7:$R$38,3)))</f>
        <v/>
      </c>
      <c r="F29" s="118" t="str">
        <f>PROPER(IF($D29="","",VLOOKUP($D29,'ž glavni turnir žrebna lista'!$A$7:$R$38,4)))</f>
        <v/>
      </c>
      <c r="G29" s="118"/>
      <c r="H29" s="118" t="str">
        <f>IF($D29="","",VLOOKUP($D29,'ž glavni turnir žrebna lista'!$A$7:$R$38,5))</f>
        <v/>
      </c>
      <c r="I29" s="1126" t="str">
        <f>IF($D29="","",VLOOKUP($D29,'ž glavni turnir žrebna lista'!$A$7:$R$38,14))</f>
        <v/>
      </c>
      <c r="J29" s="104"/>
      <c r="K29" s="253"/>
      <c r="L29" s="104"/>
      <c r="M29" s="936"/>
      <c r="N29" s="105"/>
      <c r="O29" s="1115"/>
      <c r="P29" s="105"/>
      <c r="Q29" s="1115"/>
      <c r="R29" s="109"/>
      <c r="U29" s="896" t="str">
        <f>IF($D29="","",VLOOKUP($D29,'ž glavni turnir žrebna lista'!$A$7:$R$38,2))</f>
        <v/>
      </c>
      <c r="V29" s="620">
        <v>23</v>
      </c>
      <c r="W29" s="620" t="str">
        <f>UPPER(IF($D51="","",VLOOKUP($D51,'ž glavni turnir žrebna lista'!$A$7:$R$38,3)))</f>
        <v/>
      </c>
      <c r="X29" s="620" t="str">
        <f>PROPER(IF($D51="","",VLOOKUP($D51,'ž glavni turnir žrebna lista'!$A$7:$R$38,4)))</f>
        <v/>
      </c>
      <c r="Y29" s="403" t="str">
        <f t="shared" si="0"/>
        <v/>
      </c>
      <c r="Z29" s="403" t="str">
        <f>IF(Y29="","",IF(AND($Q$63=1,U52=U51),30,IF(AND($Q$63=2,U52=U51),15,IF(AND($Q$63=3,U52=U51),10,""))))</f>
        <v/>
      </c>
      <c r="AA29" s="403" t="str">
        <f>IF(Z29="","",IF(AND($Q$63=1,U51=U50,U50=U52),60,IF(AND($Q$63=2,U51=U50,U50=U52),30,IF(AND($Q$63=3,U51=U50,U50=U52),20,""))))</f>
        <v/>
      </c>
      <c r="AB29" s="403" t="str">
        <f>IF(AA29="","",IF(AND($Q$63=1,U46=U50,U50=U52,U52=U51),120,IF(AND($Q$63=2,U46=U50,U50=U52,U52=U51),60,IF(AND($Q$63=3,U46=U50,U50=U52,U52=U51),40,""))))</f>
        <v/>
      </c>
      <c r="AC29" s="403" t="str">
        <f>IF(AB29="","",IF(AND($Q$63=1,$U$51=$U$52,$U$52=$U$50,$U$50=$U$46,$U$46=$U$54),120,IF(AND($Q$63=2,$U$51=$U$52,$U$52=$U$50,$U$50=$U$46,$U$46=$U$54),60,IF(AND($Q$63=3,$U$51=$U$52,$U$52=$U$50,$U$50=$U$46,$U$46=$U$54),40,""))))</f>
        <v/>
      </c>
      <c r="AD29" s="403" t="str">
        <f>IF(AC29="","",IF(AND($Q$63=1,$U$51=$U$52,$U$52=$U$50,$U$50=$U$46,$U$46=$U$54,$U$38=$U$54),120,IF(AND($Q$63=2,$U$51=$U$52,$U$52=$U$50,$U$50=$U$46,$U$46=$U$54,$U$38=$U$54),60,IF(AND($Q$63=3,$U$51=$U$52,$U$52=$U$50,$U$50=$U$46,$U$46=$U$54,$U$38=$U$54),40,""))))</f>
        <v/>
      </c>
      <c r="AE29" s="1542">
        <f t="shared" si="1"/>
        <v>0</v>
      </c>
      <c r="AF29" s="890"/>
    </row>
    <row r="30" spans="1:32" s="33" customFormat="1" ht="9.6" customHeight="1">
      <c r="A30" s="501"/>
      <c r="B30" s="111"/>
      <c r="C30" s="111"/>
      <c r="D30" s="119"/>
      <c r="E30" s="104"/>
      <c r="F30" s="104"/>
      <c r="G30" s="44"/>
      <c r="H30" s="123"/>
      <c r="I30" s="268"/>
      <c r="J30" s="104"/>
      <c r="K30" s="253"/>
      <c r="L30" s="114" t="s">
        <v>151</v>
      </c>
      <c r="M30" s="120"/>
      <c r="N30" s="116" t="str">
        <f>UPPER(IF(OR(M30="a",M30="as"),L26,IF(OR(M30="b",M30="bs"),L34,)))</f>
        <v/>
      </c>
      <c r="O30" s="1126">
        <f>IF(OR(M30="a",M30="as"),M26,IF(OR(M30="b",M30="bs"),M34,))</f>
        <v>0</v>
      </c>
      <c r="P30" s="105"/>
      <c r="Q30" s="1115"/>
      <c r="R30" s="109"/>
      <c r="U30" s="896" t="str">
        <f>IF(OR(M30="a",M30="as"),U26,IF(OR(M30="b",M30="bs"),U34,""))</f>
        <v/>
      </c>
      <c r="V30" s="886">
        <v>24</v>
      </c>
      <c r="W30" s="886" t="str">
        <f>UPPER(IF($D53="","",VLOOKUP($D53,'ž glavni turnir žrebna lista'!$A$7:$R$38,3)))</f>
        <v/>
      </c>
      <c r="X30" s="886" t="str">
        <f>PROPER(IF($D53="","",VLOOKUP($D53,'ž glavni turnir žrebna lista'!$A$7:$R$38,4)))</f>
        <v/>
      </c>
      <c r="Y30" s="888" t="str">
        <f t="shared" si="0"/>
        <v/>
      </c>
      <c r="Z30" s="888" t="str">
        <f>IF(Y30="","",IF(AND($Q$63=1,U53=U52),30,IF(AND($Q$63=2,U53=U52),15,IF(AND($Q$63=3,U53=U52),10,""))))</f>
        <v/>
      </c>
      <c r="AA30" s="888" t="str">
        <f>IF(Z30="","",IF(AND($Q$63=1,U52=U50,U52=U53),60,IF(AND($Q$63=2,U52=U50,U52=U53),30,IF(AND($Q$63=3,U52=U50,U52=U53),20,""))))</f>
        <v/>
      </c>
      <c r="AB30" s="888" t="str">
        <f>IF(AA30="","",IF(AND($Q$63=1,U46=U50,U50=U52,U53=U52),120,IF(AND($Q$63=2,U46=U50,U50=U52,U53=U52),60,IF(AND($Q$63=3,U46=U50,U50=U52,U53=U52),40,""))))</f>
        <v/>
      </c>
      <c r="AC30" s="888" t="str">
        <f>IF(AB30="","",IF(AND($Q$63=1,$U$53=$U$52,$U$52=$U$50,$U$50=$U$46,$U$46=$U$54),120,IF(AND($Q$63=2,$U$53=$U$52,$U$52=$U$50,$U$50=$U$46,$U$46=$U$54),60,IF(AND($Q$63=3,$U$53=$U$52,$U$52=$U$50,$U$50=$U$46,$U$46=$U$54),40,""))))</f>
        <v/>
      </c>
      <c r="AD30" s="888" t="str">
        <f>IF(AC30="","",IF(AND($Q$63=1,$U$53=$U$52,$U$52=$U$50,$U$50=$U$46,$U$46=$U$54,$U$38=$U$54),120,IF(AND($Q$63=2,$U$53=$U$52,$U$52=$U$50,$U$50=$U$46,$U$46=$U$54,$U$38=$U$54),60,IF(AND($Q$63=3,$U$53=$U$52,$U$52=$U$50,$U$50=$U$46,$U$46=$U$54,$U$38=$U$54),40,""))))</f>
        <v/>
      </c>
      <c r="AE30" s="1543">
        <f t="shared" si="1"/>
        <v>0</v>
      </c>
      <c r="AF30" s="890"/>
    </row>
    <row r="31" spans="1:32" s="33" customFormat="1" ht="9.6" customHeight="1">
      <c r="A31" s="501">
        <v>13</v>
      </c>
      <c r="B31" s="101" t="str">
        <f>IF($D31="","",VLOOKUP($D31,'ž glavni turnir žrebna lista'!$A$7:$R$38,17))</f>
        <v/>
      </c>
      <c r="C31" s="101" t="str">
        <f>IF($D31="","",VLOOKUP($D31,'ž glavni turnir žrebna lista'!$A$7:$R$38,2))</f>
        <v/>
      </c>
      <c r="D31" s="102"/>
      <c r="E31" s="118" t="str">
        <f>UPPER(IF($D31="","",VLOOKUP($D31,'ž glavni turnir žrebna lista'!$A$7:$R$38,3)))</f>
        <v/>
      </c>
      <c r="F31" s="118" t="str">
        <f>PROPER(IF($D31="","",VLOOKUP($D31,'ž glavni turnir žrebna lista'!$A$7:$R$38,4)))</f>
        <v/>
      </c>
      <c r="G31" s="118"/>
      <c r="H31" s="118" t="str">
        <f>IF($D31="","",VLOOKUP($D31,'ž glavni turnir žrebna lista'!$A$7:$R$38,5))</f>
        <v/>
      </c>
      <c r="I31" s="1125" t="str">
        <f>IF($D31="","",VLOOKUP($D31,'ž glavni turnir žrebna lista'!$A$7:$R$38,14))</f>
        <v/>
      </c>
      <c r="J31" s="104"/>
      <c r="K31" s="253"/>
      <c r="L31" s="104"/>
      <c r="M31" s="936"/>
      <c r="N31" s="104"/>
      <c r="O31" s="106"/>
      <c r="P31" s="105"/>
      <c r="Q31" s="1115"/>
      <c r="R31" s="109"/>
      <c r="U31" s="896" t="str">
        <f>IF($D31="","",VLOOKUP($D31,'ž glavni turnir žrebna lista'!$A$7:$R$38,2))</f>
        <v/>
      </c>
      <c r="V31" s="620">
        <v>25</v>
      </c>
      <c r="W31" s="620" t="str">
        <f>UPPER(IF($D55="","",VLOOKUP($D55,'ž glavni turnir žrebna lista'!$A$7:$R$38,3)))</f>
        <v/>
      </c>
      <c r="X31" s="620" t="str">
        <f>PROPER(IF($D55="","",VLOOKUP($D55,'ž glavni turnir žrebna lista'!$A$7:$R$38,4)))</f>
        <v/>
      </c>
      <c r="Y31" s="403" t="str">
        <f t="shared" si="0"/>
        <v/>
      </c>
      <c r="Z31" s="403" t="str">
        <f>IF(Y31="","",IF(AND($Q$63=1,U56=U55),30,IF(AND($Q$63=2,U56=U55),15,IF(AND($Q$63=3,U56=U55),10,""))))</f>
        <v/>
      </c>
      <c r="AA31" s="403" t="str">
        <f>IF(Z31="","",IF(AND($Q$63=1,U55=U56,U56=U58),60,IF(AND($Q$63=2,U55=U56,U56=U58),30,IF(AND($Q$63=3,U55=U56,U56=U58),20,""))))</f>
        <v/>
      </c>
      <c r="AB31" s="403" t="str">
        <f>IF(AA31="","",IF(AND($Q$63=1,U62=U58,U58=U56,U56=U55),120,IF(AND($Q$63=2,U62=U58,U58=U56,U56=U55),60,IF(AND($Q$63=3,U62=U58,U58=U56,U56=U55),40,""))))</f>
        <v/>
      </c>
      <c r="AC31" s="403" t="str">
        <f>IF(AB31="","",IF(AND($Q$63=1,$U$55=$U$56,$U$56=$U$58,$U$58=$U$62,$U$62=$U$54),120,IF(AND($Q$63=2,$U$55=$U$56,$U$56=$U$58,$U$58=$U$62,$U$62=$U$54),60,IF(AND($Q$63=3,$U$55=$U$56,$U$56=$U$58,$U$58=$U$62,$U$62=$U$54),40,""))))</f>
        <v/>
      </c>
      <c r="AD31" s="403" t="str">
        <f>IF(AC31="","",IF(AND($Q$63=1,$U$55=$U$56,$U$56=$U$58,$U$58=$U$62,$U$62=$U$54,$U$38=$U$54),120,IF(AND($Q$63=2,$U$55=$U$56,$U$56=$U$58,$U$58=$U$62,$U$62=$U$54,$U$38=$U$54),60,IF(AND($Q$63=3,$U$55=$U$56,$U$56=$U$58,$U$58=$U$62,$U$62=$U$54,$U$38=$U$54),40,""))))</f>
        <v/>
      </c>
      <c r="AE31" s="1542">
        <f t="shared" si="1"/>
        <v>0</v>
      </c>
      <c r="AF31" s="890"/>
    </row>
    <row r="32" spans="1:32" s="33" customFormat="1" ht="9.6" customHeight="1">
      <c r="A32" s="501"/>
      <c r="B32" s="111"/>
      <c r="C32" s="111"/>
      <c r="D32" s="119"/>
      <c r="E32" s="112"/>
      <c r="F32" s="112"/>
      <c r="G32" s="113"/>
      <c r="H32" s="114" t="s">
        <v>151</v>
      </c>
      <c r="I32" s="115"/>
      <c r="J32" s="116" t="str">
        <f>UPPER(IF(OR(I32="a",I32="as"),E31,IF(OR(I32="b",I32="bs"),E33,)))</f>
        <v/>
      </c>
      <c r="K32" s="1125">
        <f>IF(OR(I32="a",I32="as"),I31,IF(OR(I32="b",I32="bs"),I33,))</f>
        <v>0</v>
      </c>
      <c r="L32" s="104"/>
      <c r="M32" s="936"/>
      <c r="N32" s="105"/>
      <c r="O32" s="106"/>
      <c r="P32" s="105"/>
      <c r="Q32" s="1115"/>
      <c r="R32" s="109"/>
      <c r="U32" s="896" t="str">
        <f>IF(OR(I32="a",I32="as"),C31,IF(OR(I32="b",I32="bs"),C33,""))</f>
        <v/>
      </c>
      <c r="V32" s="886">
        <v>26</v>
      </c>
      <c r="W32" s="886" t="str">
        <f>UPPER(IF($D57="","",VLOOKUP($D57,'ž glavni turnir žrebna lista'!$A$7:$R$38,3)))</f>
        <v/>
      </c>
      <c r="X32" s="886" t="str">
        <f>PROPER(IF($D57="","",VLOOKUP($D57,'ž glavni turnir žrebna lista'!$A$7:$R$38,4)))</f>
        <v/>
      </c>
      <c r="Y32" s="888" t="str">
        <f t="shared" si="0"/>
        <v/>
      </c>
      <c r="Z32" s="888" t="str">
        <f>IF(Y32="","",IF(AND($Q$63=1,U57=U56),30,IF(AND($Q$63=2,U57=U56),15,IF(AND($Q$63=3,U57=U56),10,""))))</f>
        <v/>
      </c>
      <c r="AA32" s="888" t="str">
        <f>IF(Z32="","",IF(AND($Q$63=1,U56=U57,U57=U58),60,IF(AND($Q$63=2,U56=U57,U57=U58),30,IF(AND($Q$63=3,U56=U57,U57=U58),20,""))))</f>
        <v/>
      </c>
      <c r="AB32" s="888" t="str">
        <f>IF(AA32="","",IF(AND($Q$63=1,U62=U58,U58=U56,U56=U57),120,IF(AND($Q$63=2,U62=U58,U58=U56,U56=U57),60,IF(AND($Q$63=3,U62=U58,U58=U56,U56=U57),40,""))))</f>
        <v/>
      </c>
      <c r="AC32" s="888" t="str">
        <f>IF(AB32="","",IF(AND($Q$63=1,$U$57=$U$56,$U$56=$U$58,$U$58=$U$62,$U$62=$U$54),120,IF(AND($Q$63=2,$U$57=$U$56,$U$56=$U$58,$U$58=$U$62,$U$62=$U$54),60,IF(AND($Q$63=3,$U$57=$U$56,$U$56=$U$58,$U$58=$U$62,$U$62=$U$54),40,""))))</f>
        <v/>
      </c>
      <c r="AD32" s="888" t="str">
        <f>IF(AC32="","",IF(AND($Q$63=1,$U$57=$U$56,$U$56=$U$58,$U$58=$U$62,$U$62=$U$54,$U$38=$U$54),120,IF(AND($Q$63=2,$U$57=$U$56,$U$56=$U$58,$U$58=$U$62,$U$62=$U$54,$U$38=$U$54),60,IF(AND($Q$63=3,$U$57=$U$56,$U$56=$U$58,$U$58=$U$62,$U$62=$U$54,$U$38=$U$54),40,""))))</f>
        <v/>
      </c>
      <c r="AE32" s="1543">
        <f t="shared" si="1"/>
        <v>0</v>
      </c>
      <c r="AF32" s="890"/>
    </row>
    <row r="33" spans="1:35" s="33" customFormat="1" ht="9.6" customHeight="1">
      <c r="A33" s="501">
        <v>14</v>
      </c>
      <c r="B33" s="101" t="str">
        <f>IF($D33="","",VLOOKUP($D33,'ž glavni turnir žrebna lista'!$A$7:$R$38,17))</f>
        <v/>
      </c>
      <c r="C33" s="101" t="str">
        <f>IF($D33="","",VLOOKUP($D33,'ž glavni turnir žrebna lista'!$A$7:$R$38,2))</f>
        <v/>
      </c>
      <c r="D33" s="102"/>
      <c r="E33" s="118" t="str">
        <f>UPPER(IF($D33="","",VLOOKUP($D33,'ž glavni turnir žrebna lista'!$A$7:$R$38,3)))</f>
        <v/>
      </c>
      <c r="F33" s="118" t="str">
        <f>PROPER(IF($D33="","",VLOOKUP($D33,'ž glavni turnir žrebna lista'!$A$7:$R$38,4)))</f>
        <v/>
      </c>
      <c r="G33" s="118"/>
      <c r="H33" s="118" t="str">
        <f>IF($D33="","",VLOOKUP($D33,'ž glavni turnir žrebna lista'!$A$7:$R$38,5))</f>
        <v/>
      </c>
      <c r="I33" s="1126" t="str">
        <f>IF($D33="","",VLOOKUP($D33,'ž glavni turnir žrebna lista'!$A$7:$R$38,14))</f>
        <v/>
      </c>
      <c r="J33" s="104"/>
      <c r="K33" s="269"/>
      <c r="L33" s="104"/>
      <c r="M33" s="936"/>
      <c r="N33" s="105"/>
      <c r="O33" s="106"/>
      <c r="P33" s="105"/>
      <c r="Q33" s="1115"/>
      <c r="R33" s="109"/>
      <c r="U33" s="896" t="str">
        <f>IF($D33="","",VLOOKUP($D33,'ž glavni turnir žrebna lista'!$A$7:$R$38,2))</f>
        <v/>
      </c>
      <c r="V33" s="620">
        <v>27</v>
      </c>
      <c r="W33" s="620" t="str">
        <f>UPPER(IF($D59="","",VLOOKUP($D59,'ž glavni turnir žrebna lista'!$A$7:$R$38,3)))</f>
        <v/>
      </c>
      <c r="X33" s="620" t="str">
        <f>PROPER(IF($D59="","",VLOOKUP($D59,'ž glavni turnir žrebna lista'!$A$7:$R$38,4)))</f>
        <v/>
      </c>
      <c r="Y33" s="403" t="str">
        <f t="shared" si="0"/>
        <v/>
      </c>
      <c r="Z33" s="403" t="str">
        <f>IF(Y33="","",IF(AND($Q$63=1,U60=U59),30,IF(AND($Q$63=2,U60=U59),15,IF(AND($Q$63=3,U60=U59),10,""))))</f>
        <v/>
      </c>
      <c r="AA33" s="403" t="str">
        <f>IF(Z33="","",IF(AND($Q$63=1,U60=U58,U58=U59),60,IF(AND($Q$63=2,U60=U58,U58=U59),30,IF(AND($Q$63=3,U60=U58,U58=U59),20,""))))</f>
        <v/>
      </c>
      <c r="AB33" s="403" t="str">
        <f>IF(AA33="","",IF(AND($Q$63=1,U62=U58,U58=U60,U60=U59),120,IF(AND($Q$63=2,U62=U58,U58=U60,U60=U59),60,IF(AND($Q$63=3,U62=U58,U58=U60,U60=U59),40,""))))</f>
        <v/>
      </c>
      <c r="AC33" s="403" t="str">
        <f>IF(AB33="","",IF(AND($Q$63=1,$U$59=$U$60,$U$60=$U$58,$U$58=$U$62,$U$62=$U$54),120,IF(AND($Q$63=2,$U$59=$U$60,$U$60=$U$58,$U$58=$U$62,$U$62=$U$54),60,IF(AND($Q$63=3,$U$59=$U$60,$U$60=$U$58,$U$58=$U$62,$U$62=$U$54),40,""))))</f>
        <v/>
      </c>
      <c r="AD33" s="403" t="str">
        <f>IF(AC33="","",IF(AND($Q$63=1,$U$59=$U$60,$U$60=$U$58,$U$58=$U$62,$U$62=$U$54,$U$38=$U$54),120,IF(AND($Q$63=2,$U$59=$U$60,$U$60=$U$58,$U$58=$U$62,$U$62=$U$54,$U$38=$U$54),60,IF(AND($Q$63=3,$U$59=$U$60,$U$60=$U$58,$U$58=$U$62,$U$62=$U$54,$U$38=$U$54),40,""))))</f>
        <v/>
      </c>
      <c r="AE33" s="1542">
        <f t="shared" si="1"/>
        <v>0</v>
      </c>
      <c r="AF33" s="890"/>
    </row>
    <row r="34" spans="1:35" s="33" customFormat="1" ht="9.6" customHeight="1">
      <c r="A34" s="501"/>
      <c r="B34" s="111"/>
      <c r="C34" s="111"/>
      <c r="D34" s="119"/>
      <c r="E34" s="112"/>
      <c r="F34" s="112"/>
      <c r="G34" s="113"/>
      <c r="H34" s="104"/>
      <c r="I34" s="268"/>
      <c r="J34" s="114" t="s">
        <v>151</v>
      </c>
      <c r="K34" s="120"/>
      <c r="L34" s="116" t="str">
        <f>UPPER(IF(OR(K34="a",K34="as"),J32,IF(OR(K34="b",K34="bs"),J36,)))</f>
        <v/>
      </c>
      <c r="M34" s="1126">
        <f>IF(OR(K34="a",K34="as"),K32,IF(OR(K34="b",K34="bs"),K36,))</f>
        <v>0</v>
      </c>
      <c r="N34" s="105"/>
      <c r="O34" s="106"/>
      <c r="P34" s="105"/>
      <c r="Q34" s="1115"/>
      <c r="R34" s="109"/>
      <c r="U34" s="896" t="str">
        <f>IF(OR(K34="a",K34="as"),U32,IF(OR(K34="b",K34="bs"),U36,""))</f>
        <v/>
      </c>
      <c r="V34" s="886">
        <v>28</v>
      </c>
      <c r="W34" s="886" t="str">
        <f>UPPER(IF($D61="","",VLOOKUP($D61,'ž glavni turnir žrebna lista'!$A$7:$R$38,3)))</f>
        <v/>
      </c>
      <c r="X34" s="886" t="str">
        <f>PROPER(IF($D61="","",VLOOKUP($D61,'ž glavni turnir žrebna lista'!$A$7:$R$38,4)))</f>
        <v/>
      </c>
      <c r="Y34" s="888" t="str">
        <f t="shared" si="0"/>
        <v/>
      </c>
      <c r="Z34" s="888" t="str">
        <f>IF(Y34="","",IF(AND($Q$63=1,U61=U60),30,IF(AND($Q$63=2,U61=U60),15,IF(AND($Q$63=3,U61=U60),10,""))))</f>
        <v/>
      </c>
      <c r="AA34" s="888" t="str">
        <f>IF(Z34="","",IF(AND($Q$63=1,U61=U58,U58=U60),60,IF(AND($Q$63=2,U61=U58,U58=U60),30,IF(AND($Q$63=3,U61=U58,U58=U60),20,""))))</f>
        <v/>
      </c>
      <c r="AB34" s="888" t="str">
        <f>IF(AA34="","",IF(AND($Q$63=1,U62=U58,U58=U60,U60=U61),120,IF(AND($Q$63=2,U62=U58,U58=U60,U60=U61),60,IF(AND($Q$63=3,U62=U58,U58=U60,U60=U61),40,""))))</f>
        <v/>
      </c>
      <c r="AC34" s="888" t="str">
        <f>IF(AB34="","",IF(AND($Q$63=1,$U$61=$U$60,$U$60=$U$58,$U$58=$U$62,$U$62=$U$54),120,IF(AND($Q$63=2,$U$61=$U$60,$U$60=$U$58,$U$58=$U$62,$U$62=$U$54),60,IF(AND($Q$63=3,$U$61=$U$60,$U$60=$U$58,$U$58=$U$62,$U$62=$U$54),40,""))))</f>
        <v/>
      </c>
      <c r="AD34" s="888" t="str">
        <f>IF(AC34="","",IF(AND($Q$63=1,$U$61=$U$60,$U$60=$U$58,$U$58=$U$62,$U$62=$U$54,$U$38=$U$54),120,IF(AND($Q$63=2,$U$61=$U$60,$U$60=$U$58,$U$58=$U$62,$U$62=$U$54,$U$38=$U$54),60,IF(AND($Q$63=3,$U$61=$U$60,$U$60=$U$58,$U$58=$U$62,$U$62=$U$54,$U$38=$U$54),40,""))))</f>
        <v/>
      </c>
      <c r="AE34" s="1543">
        <f t="shared" si="1"/>
        <v>0</v>
      </c>
      <c r="AF34" s="890"/>
    </row>
    <row r="35" spans="1:35" s="33" customFormat="1" ht="9.6" customHeight="1">
      <c r="A35" s="501">
        <v>15</v>
      </c>
      <c r="B35" s="101" t="str">
        <f>IF($D35="","",VLOOKUP($D35,'ž glavni turnir žrebna lista'!$A$7:$R$38,17))</f>
        <v/>
      </c>
      <c r="C35" s="101" t="str">
        <f>IF($D35="","",VLOOKUP($D35,'ž glavni turnir žrebna lista'!$A$7:$R$38,2))</f>
        <v/>
      </c>
      <c r="D35" s="102"/>
      <c r="E35" s="118" t="str">
        <f>UPPER(IF($D35="","",VLOOKUP($D35,'ž glavni turnir žrebna lista'!$A$7:$R$38,3)))</f>
        <v/>
      </c>
      <c r="F35" s="118" t="str">
        <f>PROPER(IF($D35="","",VLOOKUP($D35,'ž glavni turnir žrebna lista'!$A$7:$R$38,4)))</f>
        <v/>
      </c>
      <c r="G35" s="118"/>
      <c r="H35" s="118" t="str">
        <f>IF($D35="","",VLOOKUP($D35,'ž glavni turnir žrebna lista'!$A$7:$R$38,5))</f>
        <v/>
      </c>
      <c r="I35" s="1125" t="str">
        <f>IF($D35="","",VLOOKUP($D35,'ž glavni turnir žrebna lista'!$A$7:$R$38,14))</f>
        <v/>
      </c>
      <c r="J35" s="104"/>
      <c r="K35" s="264"/>
      <c r="L35" s="104"/>
      <c r="M35" s="937"/>
      <c r="N35" s="105"/>
      <c r="O35" s="106"/>
      <c r="P35" s="105"/>
      <c r="Q35" s="1115"/>
      <c r="R35" s="109"/>
      <c r="U35" s="896" t="str">
        <f>IF($D35="","",VLOOKUP($D35,'ž glavni turnir žrebna lista'!$A$7:$R$38,2))</f>
        <v/>
      </c>
      <c r="V35" s="620">
        <v>29</v>
      </c>
      <c r="W35" s="620" t="str">
        <f>UPPER(IF($D63="","",VLOOKUP($D63,'ž glavni turnir žrebna lista'!$A$7:$R$38,3)))</f>
        <v/>
      </c>
      <c r="X35" s="620" t="str">
        <f>PROPER(IF($D63="","",VLOOKUP($D63,'ž glavni turnir žrebna lista'!$A$7:$R$38,4)))</f>
        <v/>
      </c>
      <c r="Y35" s="403" t="str">
        <f t="shared" si="0"/>
        <v/>
      </c>
      <c r="Z35" s="403" t="str">
        <f>IF(Y35="","",IF(AND($Q$63=1,U64=U63),30,IF(AND($Q$63=2,U64=U63),15,IF(AND($Q$63=3,U64=U63),10,""))))</f>
        <v/>
      </c>
      <c r="AA35" s="403" t="str">
        <f>IF(Z35="","",IF(AND($Q$63=1,U63=U64,U64=U66),60,IF(AND($Q$63=2,U63=U64,U64=U66),30,IF(AND($Q$63=3,U63=U64,U64=U66),20,""))))</f>
        <v/>
      </c>
      <c r="AB35" s="403" t="str">
        <f>IF(AA35="","",IF(AND($Q$63=1,U62=U66,U66=U64,U64=U63),120,IF(AND($Q$63=2,U62=U66,U66=U64,U64=U63),60,IF(AND($Q$63=3,U62=U66,U66=U64,U64=U63),40,""))))</f>
        <v/>
      </c>
      <c r="AC35" s="403" t="str">
        <f>IF(AB35="","",IF(AND($Q$63=1,$U$63=$U$64,$U$64=$U$66,$U$66=$U$62,$U$62=$U$54),120,IF(AND($Q$63=2,$U$63=$U$64,$U$64=$U$66,$U$66=$U$62,$U$62=$U$54),60,IF(AND($Q$63=3,$U$63=$U$64,$U$64=$U$66,$U$66=$U$62,$U$62=$U$54),40,""))))</f>
        <v/>
      </c>
      <c r="AD35" s="403" t="str">
        <f>IF(AC35="","",IF(AND($Q$63=1,$U$63=$U$64,$U$64=$U$66,$U$66=$U$62,$U$62=$U$54,$U$38=$U$54),120,IF(AND($Q$63=2,$U$63=$U$64,$U$64=$U$66,$U$66=$U$62,$U$62=$U$54,$U$38=$U$54),60,IF(AND($Q$63=3,$U$63=$U$64,$U$64=$U$66,$U$66=$U$62,$U$62=$U$54,$U$38=$U$54),40,""))))</f>
        <v/>
      </c>
      <c r="AE35" s="1542">
        <f t="shared" si="1"/>
        <v>0</v>
      </c>
      <c r="AF35" s="890"/>
    </row>
    <row r="36" spans="1:35" s="33" customFormat="1" ht="9.6" customHeight="1">
      <c r="A36" s="501"/>
      <c r="B36" s="111"/>
      <c r="C36" s="111"/>
      <c r="D36" s="111"/>
      <c r="E36" s="112"/>
      <c r="F36" s="112"/>
      <c r="G36" s="113"/>
      <c r="H36" s="114" t="s">
        <v>151</v>
      </c>
      <c r="I36" s="115"/>
      <c r="J36" s="116" t="str">
        <f>UPPER(IF(OR(I36="a",I36="as"),E35,IF(OR(I36="b",I36="bs"),E37,)))</f>
        <v/>
      </c>
      <c r="K36" s="1126">
        <f>IF(OR(I36="a",I36="as"),I35,IF(OR(I36="b",I36="bs"),I37,))</f>
        <v>0</v>
      </c>
      <c r="L36" s="104"/>
      <c r="M36" s="937"/>
      <c r="N36" s="105"/>
      <c r="O36" s="106"/>
      <c r="P36" s="105"/>
      <c r="Q36" s="1115"/>
      <c r="R36" s="109"/>
      <c r="U36" s="896" t="str">
        <f>IF(OR(I36="a",I36="as"),C35,IF(OR(I36="b",I36="bs"),C37,""))</f>
        <v/>
      </c>
      <c r="V36" s="886">
        <v>30</v>
      </c>
      <c r="W36" s="886" t="str">
        <f>UPPER(IF($D65="","",VLOOKUP($D65,'ž glavni turnir žrebna lista'!$A$7:$R$38,3)))</f>
        <v/>
      </c>
      <c r="X36" s="886" t="str">
        <f>PROPER(IF($D65="","",VLOOKUP($D65,'ž glavni turnir žrebna lista'!$A$7:$R$38,4)))</f>
        <v/>
      </c>
      <c r="Y36" s="888" t="str">
        <f t="shared" si="0"/>
        <v/>
      </c>
      <c r="Z36" s="888" t="str">
        <f>IF(Y36="","",IF(AND($Q$63=1,U65=U64),30,IF(AND($Q$63=2,U65=U64),15,IF(AND($Q$63=3,U65=U64),10,""))))</f>
        <v/>
      </c>
      <c r="AA36" s="888" t="str">
        <f>IF(Z36="","",IF(AND($Q$63=1,U64=U65,U65=U66),60,IF(AND($Q$63=2,U64=U65,U65=U66),30,IF(AND($Q$63=3,U64=U65,U65=U66),20,""))))</f>
        <v/>
      </c>
      <c r="AB36" s="888" t="str">
        <f>IF(AA36="","",IF(AND($Q$63=1,U62=U66,U66=U64,U64=U65),120,IF(AND($Q$63=2,U62=U66,U66=U64,U64=U65),60,IF(AND($Q$63=3,U62=U66,U66=U64,U64=U65),40,""))))</f>
        <v/>
      </c>
      <c r="AC36" s="888" t="str">
        <f>IF(AB36="","",IF(AND($Q$63=1,$U$65=$U$64,$U$64=$U$66,$U$66=$U$62,$U$62=$U$54),120,IF(AND($Q$63=2,$U$65=$U$64,$U$64=$U$66,$U$66=$U$62,$U$62=$U$54),60,IF(AND($Q$63=3,$U$65=$U$64,$U$64=$U$66,$U$66=$U$62,$U$62=$U$54),40,""))))</f>
        <v/>
      </c>
      <c r="AD36" s="888" t="str">
        <f>IF(AC36="","",IF(AND($Q$63=1,$U$65=$U$64,$U$64=$U$66,$U$66=$U$62,$U$62=$U$54,$U$38=$U$54),120,IF(AND($Q$63=2,$U$65=$U$64,$U$64=$U$66,$U$66=$U$62,$U$62=$U$54,$U$38=$U$54),60,IF(AND($Q$63=3,$U$65=$U$64,$U$64=$U$66,$U$66=$U$62,$U$62=$U$54,$U$38=$U$54),40,""))))</f>
        <v/>
      </c>
      <c r="AE36" s="1543">
        <f t="shared" si="1"/>
        <v>0</v>
      </c>
      <c r="AF36" s="890"/>
    </row>
    <row r="37" spans="1:35" s="33" customFormat="1" ht="9.6" customHeight="1">
      <c r="A37" s="500">
        <v>16</v>
      </c>
      <c r="B37" s="103" t="str">
        <f>IF($D37="","",VLOOKUP($D37,'ž glavni turnir žrebna lista'!$A$7:$R$38,17))</f>
        <v/>
      </c>
      <c r="C37" s="103" t="str">
        <f>IF($D37="","",VLOOKUP($D37,'ž glavni turnir žrebna lista'!$A$7:$R$38,2))</f>
        <v/>
      </c>
      <c r="D37" s="102"/>
      <c r="E37" s="103" t="str">
        <f>UPPER(IF($D37="","",VLOOKUP($D37,'ž glavni turnir žrebna lista'!$A$7:$R$38,3)))</f>
        <v/>
      </c>
      <c r="F37" s="103" t="str">
        <f>PROPER(IF($D37="","",VLOOKUP($D37,'ž glavni turnir žrebna lista'!$A$7:$R$38,4)))</f>
        <v/>
      </c>
      <c r="G37" s="103"/>
      <c r="H37" s="103" t="str">
        <f>IF($D37="","",VLOOKUP($D37,'ž glavni turnir žrebna lista'!$A$7:$R$38,5))</f>
        <v/>
      </c>
      <c r="I37" s="1126" t="str">
        <f>IF($D37="","",VLOOKUP($D37,'ž glavni turnir žrebna lista'!$A$7:$R$38,14))</f>
        <v/>
      </c>
      <c r="J37" s="104"/>
      <c r="K37" s="253"/>
      <c r="L37" s="104"/>
      <c r="M37" s="937"/>
      <c r="N37" s="106"/>
      <c r="O37" s="106"/>
      <c r="P37" s="105"/>
      <c r="Q37" s="1115"/>
      <c r="R37" s="109"/>
      <c r="U37" s="896" t="str">
        <f>IF($D37="","",VLOOKUP($D37,'ž glavni turnir žrebna lista'!$A$7:$R$38,2))</f>
        <v/>
      </c>
      <c r="V37" s="620">
        <v>31</v>
      </c>
      <c r="W37" s="620" t="str">
        <f>UPPER(IF($D67="","",VLOOKUP($D67,'ž glavni turnir žrebna lista'!$A$7:$R$38,3)))</f>
        <v/>
      </c>
      <c r="X37" s="620" t="str">
        <f>PROPER(IF($D67="","",VLOOKUP($D67,'ž glavni turnir žrebna lista'!$A$7:$R$38,4)))</f>
        <v/>
      </c>
      <c r="Y37" s="403" t="str">
        <f t="shared" si="0"/>
        <v/>
      </c>
      <c r="Z37" s="403" t="str">
        <f>IF(Y37="","",IF(AND($Q$63=1,U68=U67),30,IF(AND($Q$63=2,U68=U67),15,IF(AND($Q$63=3,U68=U67),10,""))))</f>
        <v/>
      </c>
      <c r="AA37" s="403" t="str">
        <f>IF(Z37="","",IF(AND($Q$63=1,U68=U66,U66=U67),60,IF(AND($Q$63=2,U68=U66,U66=U67),30,IF(AND($Q$63=3,U68=U66,U66=U67),20,""))))</f>
        <v/>
      </c>
      <c r="AB37" s="403" t="str">
        <f>IF(AA37="","",IF(AND($Q$63=1,U62=U66,U66=U68,U68=U67),120,IF(AND($Q$63=2,U62=U66,U66=U68,U68=U67),60,IF(AND($Q$63=3,U62=U66,U66=U68,U68=U67),40,""))))</f>
        <v/>
      </c>
      <c r="AC37" s="403" t="str">
        <f>IF(AB37="","",IF(AND($Q$63=1,$U$67=$U$68,$U$68=$U$66,$U$66=$U$62,$U$62=$U$54),120,IF(AND($Q$63=2,$U$67=$U$68,$U$68=$U$66,$U$66=$U$62,$U$62=$U$54),60,IF(AND($Q$63=3,$U$67=$U$68,$U$68=$U$66,$U$66=$U$62,$U$62=$U$54),40,""))))</f>
        <v/>
      </c>
      <c r="AD37" s="403" t="str">
        <f>IF(AC37="","",IF(AND($Q$63=1,$U$67=$U$68,$U$68=$U$66,$U$66=$U$62,$U$62=$U$54,$U$38=$U$54),120,IF(AND($Q$63=2,$U$67=$U$68,$U$68=$U$66,$U$66=$U$62,$U$62=$U$54,$U$38=$U$54),60,IF(AND($Q$63=3,$U$67=$U$68,$U$68=$U$66,$U$66=$U$62,$U$62=$U$54,$U$38=$U$54),40,""))))</f>
        <v/>
      </c>
      <c r="AE37" s="1542">
        <f t="shared" si="1"/>
        <v>0</v>
      </c>
      <c r="AF37" s="890"/>
    </row>
    <row r="38" spans="1:35" s="33" customFormat="1" ht="9.6" customHeight="1">
      <c r="A38" s="501"/>
      <c r="B38" s="111"/>
      <c r="C38" s="111"/>
      <c r="D38" s="111"/>
      <c r="E38" s="104"/>
      <c r="F38" s="112"/>
      <c r="G38" s="113"/>
      <c r="H38" s="112"/>
      <c r="I38" s="268"/>
      <c r="J38" s="104"/>
      <c r="K38" s="253"/>
      <c r="L38" s="104"/>
      <c r="M38" s="937"/>
      <c r="N38" s="154" t="s">
        <v>120</v>
      </c>
      <c r="O38" s="1117"/>
      <c r="P38" s="116" t="str">
        <f>UPPER(IF(OR(O39="a",O39="as"),P22,IF(OR(O39="b",O39="bs"),P54,)))</f>
        <v/>
      </c>
      <c r="Q38" s="1124"/>
      <c r="R38" s="109"/>
      <c r="S38" s="33" t="str">
        <f>UPPER(IF($D38="","",VLOOKUP($D38,'ž glavni turnir žrebna lista'!$A$7:$R$38,1)))</f>
        <v/>
      </c>
      <c r="U38" s="896" t="str">
        <f>IF(OR(O39="a",O39="as"),U22,IF(OR(O39="b",O39="bs"),U54,""))</f>
        <v/>
      </c>
      <c r="V38" s="886">
        <v>32</v>
      </c>
      <c r="W38" s="886" t="str">
        <f>UPPER(IF($D69="","",VLOOKUP($D69,'ž glavni turnir žrebna lista'!$A$7:$R$38,3)))</f>
        <v/>
      </c>
      <c r="X38" s="886" t="str">
        <f>PROPER(IF($D69="","",VLOOKUP($D69,'ž glavni turnir žrebna lista'!$A$7:$R$38,4)))</f>
        <v/>
      </c>
      <c r="Y38" s="888" t="str">
        <f t="shared" si="0"/>
        <v/>
      </c>
      <c r="Z38" s="888" t="str">
        <f>IF(Y38="","",IF(AND($Q$63=1,U69=U68),30,IF(AND($Q$63=2,U69=U68),15,IF(AND($Q$63=3,U69=U68),10,""))))</f>
        <v/>
      </c>
      <c r="AA38" s="888" t="str">
        <f>IF(Z38="","",IF(AND($Q$63=1,U69=U66,U66=U68),60,IF(AND($Q$63=2,U69=U66,U66=U68),30,IF(AND($Q$63=3,U69=U66,U66=U68),20,""))))</f>
        <v/>
      </c>
      <c r="AB38" s="888" t="str">
        <f>IF(AA38="","",IF(AND($Q$63=1,U62=U66,U66=U68,U68=U69),120,IF(AND($Q$63=2,U62=U66,U66=U68,U68=U69),60,IF(AND($Q$63=3,U62=U66,U66=U68,U68=U69),40,""))))</f>
        <v/>
      </c>
      <c r="AC38" s="888" t="str">
        <f>IF(AB38="","",IF(AND($Q$63=1,$U$69=$U$68,$U$68=$U$66,$U$66=$U$62,$U$62=$U$54),120,IF(AND($Q$63=2,$U$69=$U$68,$U$68=$U$66,$U$66=$U$62,$U$62=$U$54),60,IF(AND($Q$63=3,$U$69=$U$68,$U$68=$U$66,$U$66=$U$62,$U$62=$U$54),40,""))))</f>
        <v/>
      </c>
      <c r="AD38" s="888" t="str">
        <f>IF(AC38="","",IF(AND($Q$63=1,$U$69=$U$68,$U$68=$U$66,$U$66=$U$62,$U$62=$U$54,$U$38=$U$54),120,IF(AND($Q$63=2,$U$69=$U$68,$U$68=$U$66,$U$66=$U$62,$U$62=$U$54,$U$38=$U$54),60,IF(AND($Q$63=3,$U$69=$U$68,$U$68=$U$66,$U$66=$U$62,$U$62=$U$54,$U$38=$U$54),40,""))))</f>
        <v/>
      </c>
      <c r="AE38" s="1543">
        <f t="shared" si="1"/>
        <v>0</v>
      </c>
      <c r="AF38" s="890"/>
    </row>
    <row r="39" spans="1:35" s="33" customFormat="1" ht="9.6" customHeight="1">
      <c r="A39" s="500">
        <v>17</v>
      </c>
      <c r="B39" s="103" t="str">
        <f>IF($D39="","",VLOOKUP($D39,'ž glavni turnir žrebna lista'!$A$7:$R$38,17))</f>
        <v/>
      </c>
      <c r="C39" s="103" t="str">
        <f>IF($D39="","",VLOOKUP($D39,'ž glavni turnir žrebna lista'!$A$7:$R$38,2))</f>
        <v/>
      </c>
      <c r="D39" s="102"/>
      <c r="E39" s="103" t="str">
        <f>UPPER(IF($D39="","",VLOOKUP($D39,'ž glavni turnir žrebna lista'!$A$7:$R$38,3)))</f>
        <v/>
      </c>
      <c r="F39" s="103" t="str">
        <f>PROPER(IF($D39="","",VLOOKUP($D39,'ž glavni turnir žrebna lista'!$A$7:$R$38,4)))</f>
        <v/>
      </c>
      <c r="G39" s="103"/>
      <c r="H39" s="103" t="str">
        <f>IF($D39="","",VLOOKUP($D39,'ž glavni turnir žrebna lista'!$A$7:$R$38,5))</f>
        <v/>
      </c>
      <c r="I39" s="1125" t="str">
        <f>IF($D39="","",VLOOKUP($D39,'ž glavni turnir žrebna lista'!$A$7:$R$38,14))</f>
        <v/>
      </c>
      <c r="J39" s="104"/>
      <c r="K39" s="253"/>
      <c r="L39" s="104"/>
      <c r="M39" s="937"/>
      <c r="N39" s="114" t="s">
        <v>151</v>
      </c>
      <c r="O39" s="1118"/>
      <c r="P39" s="104"/>
      <c r="Q39" s="1115"/>
      <c r="R39" s="109"/>
      <c r="U39" s="896" t="str">
        <f>IF($D39="","",VLOOKUP($D39,'ž glavni turnir žrebna lista'!$A$7:$R$38,2))</f>
        <v/>
      </c>
      <c r="V39" s="379"/>
      <c r="W39" s="625"/>
      <c r="X39" s="625"/>
      <c r="Y39" s="872">
        <f>COUNTIF(Y7:Y38,"&gt;0")</f>
        <v>0</v>
      </c>
      <c r="Z39" s="872">
        <f t="shared" ref="Z39:AE39" si="2">COUNTIF(Z7:Z38,"&gt;0")</f>
        <v>0</v>
      </c>
      <c r="AA39" s="872">
        <f t="shared" si="2"/>
        <v>0</v>
      </c>
      <c r="AB39" s="872">
        <f t="shared" si="2"/>
        <v>0</v>
      </c>
      <c r="AC39" s="872">
        <f t="shared" si="2"/>
        <v>0</v>
      </c>
      <c r="AD39" s="872">
        <f t="shared" si="2"/>
        <v>0</v>
      </c>
      <c r="AE39" s="872">
        <f t="shared" si="2"/>
        <v>0</v>
      </c>
      <c r="AF39" s="890"/>
    </row>
    <row r="40" spans="1:35" s="33" customFormat="1" ht="9.6" customHeight="1">
      <c r="A40" s="501"/>
      <c r="B40" s="111"/>
      <c r="C40" s="111"/>
      <c r="D40" s="111"/>
      <c r="E40" s="112"/>
      <c r="F40" s="112"/>
      <c r="G40" s="113"/>
      <c r="H40" s="114" t="s">
        <v>151</v>
      </c>
      <c r="I40" s="115"/>
      <c r="J40" s="116" t="str">
        <f>UPPER(IF(OR(I40="a",I40="as"),E39,IF(OR(I40="b",I40="bs"),E41,)))</f>
        <v/>
      </c>
      <c r="K40" s="1125">
        <f>IF(OR(I40="a",I40="as"),I39,IF(OR(I40="b",I40="bs"),I41,))</f>
        <v>0</v>
      </c>
      <c r="L40" s="104"/>
      <c r="M40" s="937"/>
      <c r="N40" s="105"/>
      <c r="O40" s="106"/>
      <c r="P40" s="105"/>
      <c r="Q40" s="1115"/>
      <c r="R40" s="109"/>
      <c r="U40" s="896" t="str">
        <f>IF(OR(I40="a",I40="as"),C39,IF(OR(I40="b",I40="bs"),C41,""))</f>
        <v/>
      </c>
      <c r="V40" s="379"/>
      <c r="W40" s="625" t="str">
        <f>UPPER(IF($D40="","",VLOOKUP($D40,'ž glavni turnir žrebna lista'!$A$7:$R$38,3)))</f>
        <v/>
      </c>
      <c r="X40" s="625"/>
      <c r="Y40" s="872"/>
      <c r="Z40" s="872"/>
      <c r="AA40" s="872"/>
      <c r="AB40" s="872"/>
      <c r="AC40" s="872"/>
      <c r="AD40" s="872"/>
      <c r="AE40" s="868"/>
      <c r="AF40" s="890"/>
    </row>
    <row r="41" spans="1:35" s="33" customFormat="1" ht="9.6" customHeight="1">
      <c r="A41" s="501">
        <v>18</v>
      </c>
      <c r="B41" s="101" t="str">
        <f>IF($D41="","",VLOOKUP($D41,'ž glavni turnir žrebna lista'!$A$7:$R$38,17))</f>
        <v/>
      </c>
      <c r="C41" s="101" t="str">
        <f>IF($D41="","",VLOOKUP($D41,'ž glavni turnir žrebna lista'!$A$7:$R$38,2))</f>
        <v/>
      </c>
      <c r="D41" s="102"/>
      <c r="E41" s="118" t="str">
        <f>UPPER(IF($D41="","",VLOOKUP($D41,'ž glavni turnir žrebna lista'!$A$7:$R$38,3)))</f>
        <v/>
      </c>
      <c r="F41" s="118" t="str">
        <f>PROPER(IF($D41="","",VLOOKUP($D41,'ž glavni turnir žrebna lista'!$A$7:$R$38,4)))</f>
        <v/>
      </c>
      <c r="G41" s="118"/>
      <c r="H41" s="118" t="str">
        <f>IF($D41="","",VLOOKUP($D41,'ž glavni turnir žrebna lista'!$A$7:$R$38,5))</f>
        <v/>
      </c>
      <c r="I41" s="1126" t="str">
        <f>IF($D41="","",VLOOKUP($D41,'ž glavni turnir žrebna lista'!$A$7:$R$38,14))</f>
        <v/>
      </c>
      <c r="J41" s="104"/>
      <c r="K41" s="269"/>
      <c r="L41" s="104"/>
      <c r="M41" s="937"/>
      <c r="N41" s="105"/>
      <c r="O41" s="106"/>
      <c r="P41" s="105"/>
      <c r="Q41" s="1115"/>
      <c r="R41" s="109"/>
      <c r="U41" s="896" t="str">
        <f>IF($D41="","",VLOOKUP($D41,'ž glavni turnir žrebna lista'!$A$7:$R$38,2))</f>
        <v/>
      </c>
      <c r="V41" s="1667" t="s">
        <v>365</v>
      </c>
      <c r="W41" s="1667"/>
      <c r="X41" s="1667"/>
      <c r="Y41" s="1667"/>
      <c r="Z41" s="1667"/>
      <c r="AA41" s="1433"/>
      <c r="AB41" s="1433"/>
      <c r="AC41" s="1433"/>
      <c r="AD41" s="1433"/>
      <c r="AE41" s="1434"/>
      <c r="AF41" s="1430"/>
      <c r="AG41" s="1435" t="s">
        <v>366</v>
      </c>
      <c r="AH41" s="1430"/>
      <c r="AI41" s="1430"/>
    </row>
    <row r="42" spans="1:35" s="33" customFormat="1" ht="9.6" customHeight="1">
      <c r="A42" s="501"/>
      <c r="B42" s="111"/>
      <c r="C42" s="111"/>
      <c r="D42" s="119"/>
      <c r="E42" s="112"/>
      <c r="F42" s="112"/>
      <c r="G42" s="113"/>
      <c r="H42" s="112"/>
      <c r="I42" s="268"/>
      <c r="J42" s="114" t="s">
        <v>151</v>
      </c>
      <c r="K42" s="120"/>
      <c r="L42" s="116" t="str">
        <f>UPPER(IF(OR(K42="a",K42="as"),J40,IF(OR(K42="b",K42="bs"),J44,)))</f>
        <v/>
      </c>
      <c r="M42" s="1125">
        <f>IF(OR(K42="a",K42="as"),K40,IF(OR(K42="b",K42="bs"),K44,))</f>
        <v>0</v>
      </c>
      <c r="N42" s="105"/>
      <c r="O42" s="106"/>
      <c r="P42" s="105"/>
      <c r="Q42" s="1115"/>
      <c r="R42" s="109"/>
      <c r="U42" s="896" t="str">
        <f>IF(OR(K42="a",K42="as"),U40,IF(OR(K42="b",K42="bs"),U44,""))</f>
        <v/>
      </c>
      <c r="V42" s="1430"/>
      <c r="W42" s="1431"/>
      <c r="X42" s="1432"/>
      <c r="Y42" s="1433"/>
      <c r="Z42" s="1433"/>
      <c r="AA42" s="1433"/>
      <c r="AB42" s="1433"/>
      <c r="AC42" s="1433"/>
      <c r="AD42" s="1433"/>
      <c r="AE42" s="1434"/>
      <c r="AF42" s="1430"/>
      <c r="AG42" s="1430"/>
      <c r="AH42" s="1430"/>
      <c r="AI42" s="1430"/>
    </row>
    <row r="43" spans="1:35" s="33" customFormat="1" ht="9.6" customHeight="1">
      <c r="A43" s="501">
        <v>19</v>
      </c>
      <c r="B43" s="101" t="str">
        <f>IF($D43="","",VLOOKUP($D43,'ž glavni turnir žrebna lista'!$A$7:$R$38,17))</f>
        <v/>
      </c>
      <c r="C43" s="101" t="str">
        <f>IF($D43="","",VLOOKUP($D43,'ž glavni turnir žrebna lista'!$A$7:$R$38,2))</f>
        <v/>
      </c>
      <c r="D43" s="102"/>
      <c r="E43" s="118" t="str">
        <f>UPPER(IF($D43="","",VLOOKUP($D43,'ž glavni turnir žrebna lista'!$A$7:$R$38,3)))</f>
        <v/>
      </c>
      <c r="F43" s="118" t="str">
        <f>PROPER(IF($D43="","",VLOOKUP($D43,'ž glavni turnir žrebna lista'!$A$7:$R$38,4)))</f>
        <v/>
      </c>
      <c r="G43" s="118"/>
      <c r="H43" s="118" t="str">
        <f>IF($D43="","",VLOOKUP($D43,'ž glavni turnir žrebna lista'!$A$7:$R$38,5))</f>
        <v/>
      </c>
      <c r="I43" s="1125" t="str">
        <f>IF($D43="","",VLOOKUP($D43,'ž glavni turnir žrebna lista'!$A$7:$R$38,14))</f>
        <v/>
      </c>
      <c r="J43" s="104"/>
      <c r="K43" s="264"/>
      <c r="L43" s="104"/>
      <c r="M43" s="936"/>
      <c r="N43" s="105"/>
      <c r="O43" s="106"/>
      <c r="P43" s="105"/>
      <c r="Q43" s="1115"/>
      <c r="R43" s="109"/>
      <c r="U43" s="896" t="str">
        <f>IF($D43="","",VLOOKUP($D43,'ž glavni turnir žrebna lista'!$A$7:$R$38,2))</f>
        <v/>
      </c>
      <c r="V43" s="1436" t="s">
        <v>353</v>
      </c>
      <c r="W43" s="1431" t="s">
        <v>71</v>
      </c>
      <c r="X43" s="1431" t="s">
        <v>72</v>
      </c>
      <c r="Y43" s="1433" t="s">
        <v>352</v>
      </c>
      <c r="Z43" s="1433" t="s">
        <v>103</v>
      </c>
      <c r="AA43" s="1433" t="s">
        <v>98</v>
      </c>
      <c r="AB43" s="1433" t="s">
        <v>85</v>
      </c>
      <c r="AC43" s="1433" t="s">
        <v>86</v>
      </c>
      <c r="AD43" s="1433"/>
      <c r="AE43" s="1437" t="s">
        <v>355</v>
      </c>
      <c r="AF43" s="1430"/>
      <c r="AG43" s="1431" t="s">
        <v>71</v>
      </c>
      <c r="AH43" s="1431" t="s">
        <v>72</v>
      </c>
      <c r="AI43" s="1435" t="s">
        <v>355</v>
      </c>
    </row>
    <row r="44" spans="1:35" s="33" customFormat="1" ht="9.6" customHeight="1">
      <c r="A44" s="501"/>
      <c r="B44" s="111"/>
      <c r="C44" s="111"/>
      <c r="D44" s="119"/>
      <c r="E44" s="112"/>
      <c r="F44" s="112"/>
      <c r="G44" s="113"/>
      <c r="H44" s="114" t="s">
        <v>151</v>
      </c>
      <c r="I44" s="115"/>
      <c r="J44" s="116" t="str">
        <f>UPPER(IF(OR(I44="a",I44="as"),E43,IF(OR(I44="b",I44="bs"),E45,)))</f>
        <v/>
      </c>
      <c r="K44" s="1126">
        <f>IF(OR(I44="a",I44="as"),I43,IF(OR(I44="b",I44="bs"),I45,))</f>
        <v>0</v>
      </c>
      <c r="L44" s="104"/>
      <c r="M44" s="936"/>
      <c r="N44" s="105"/>
      <c r="O44" s="106"/>
      <c r="P44" s="105"/>
      <c r="Q44" s="1115"/>
      <c r="R44" s="109"/>
      <c r="U44" s="896" t="str">
        <f>IF(OR(I44="a",I44="as"),C43,IF(OR(I44="b",I44="bs"),C45,""))</f>
        <v/>
      </c>
      <c r="V44" s="1431"/>
      <c r="W44" s="1431"/>
      <c r="X44" s="1431"/>
      <c r="Y44" s="1433"/>
      <c r="Z44" s="1433"/>
      <c r="AA44" s="1433"/>
      <c r="AB44" s="1433"/>
      <c r="AC44" s="1433"/>
      <c r="AD44" s="1433"/>
      <c r="AE44" s="1437"/>
      <c r="AF44" s="1430"/>
      <c r="AG44" s="1431"/>
      <c r="AH44" s="1431"/>
      <c r="AI44" s="1435"/>
    </row>
    <row r="45" spans="1:35" s="33" customFormat="1" ht="9.6" customHeight="1">
      <c r="A45" s="501">
        <v>20</v>
      </c>
      <c r="B45" s="101" t="str">
        <f>IF($D45="","",VLOOKUP($D45,'ž glavni turnir žrebna lista'!$A$7:$R$38,17))</f>
        <v/>
      </c>
      <c r="C45" s="118" t="str">
        <f>IF($D45="","",VLOOKUP($D45,'ž glavni turnir žrebna lista'!$A$7:$R$38,2))</f>
        <v/>
      </c>
      <c r="D45" s="102"/>
      <c r="E45" s="118" t="str">
        <f>UPPER(IF($D45="","",VLOOKUP($D45,'ž glavni turnir žrebna lista'!$A$7:$R$38,3)))</f>
        <v/>
      </c>
      <c r="F45" s="118" t="str">
        <f>PROPER(IF($D45="","",VLOOKUP($D45,'ž glavni turnir žrebna lista'!$A$7:$R$38,4)))</f>
        <v/>
      </c>
      <c r="G45" s="118"/>
      <c r="H45" s="118" t="str">
        <f>IF($D45="","",VLOOKUP($D45,'ž glavni turnir žrebna lista'!$A$7:$R$38,5))</f>
        <v/>
      </c>
      <c r="I45" s="1126" t="str">
        <f>IF($D45="","",VLOOKUP($D45,'ž glavni turnir žrebna lista'!$A$7:$R$38,14))</f>
        <v/>
      </c>
      <c r="J45" s="104"/>
      <c r="K45" s="253"/>
      <c r="L45" s="104"/>
      <c r="M45" s="936"/>
      <c r="N45" s="105"/>
      <c r="O45" s="106"/>
      <c r="P45" s="105"/>
      <c r="Q45" s="1115"/>
      <c r="R45" s="109"/>
      <c r="U45" s="896" t="str">
        <f>IF($D45="","",VLOOKUP($D45,'ž glavni turnir žrebna lista'!$A$7:$R$38,2))</f>
        <v/>
      </c>
      <c r="V45" s="1431">
        <v>1</v>
      </c>
      <c r="W45" s="1431" t="str">
        <f>UPPER(IF($D$7="","",VLOOKUP($D$7,'ž glavni turnir žrebna lista'!$A$7:$R$38,3)))</f>
        <v/>
      </c>
      <c r="X45" s="1431" t="str">
        <f>PROPER(IF($D$7="","",VLOOKUP($D$7,'ž glavni turnir žrebna lista'!$A$7:$R$38,4)))</f>
        <v/>
      </c>
      <c r="Y45" s="1438" t="str">
        <f>IF($W$45="","",IF($U$7&lt;&gt;$U$8,"",IF($J$9="bb",1,IF($J$9="","0",$I$9))))</f>
        <v/>
      </c>
      <c r="Z45" s="1433" t="str">
        <f>IF($W$45="","",IF($U$10&lt;&gt;$U$7,"",IF($L$11="bb",1,IF($L$11="","0",$K$12))))</f>
        <v/>
      </c>
      <c r="AA45" s="1433" t="str">
        <f>IF($W$45="","",IF($U$14&lt;&gt;$U$7,"",IF($N$15="bb",1,IF($N$15="","0",$M$18))))</f>
        <v/>
      </c>
      <c r="AB45" s="1433" t="str">
        <f>IF($W$45="","",IF($U$22&lt;&gt;$U$7,"",IF($P$23="bb",1,IF($P$23="","0",$O$30))))</f>
        <v/>
      </c>
      <c r="AC45" s="1433" t="str">
        <f>IF($W$45="","",IF($U$38&lt;&gt;$U$7,"",IF($P$39="bb",1,IF($P$39="","0",$Q$54))))</f>
        <v/>
      </c>
      <c r="AD45" s="1433"/>
      <c r="AE45" s="1439">
        <f>IF($C$2="B turnir",SUM(Y45:AD45)*0.1,SUM(Y45:AD45))</f>
        <v>0</v>
      </c>
      <c r="AF45" s="1431" t="str">
        <f>IF($C7="","",'ž glavni 32'!$C$7)</f>
        <v/>
      </c>
      <c r="AG45" s="1431" t="str">
        <f>UPPER(IF($D$7="","",VLOOKUP($D$7,'ž glavni turnir žrebna lista'!$A$7:$R$38,3)))</f>
        <v/>
      </c>
      <c r="AH45" s="1431" t="str">
        <f>PROPER(IF($D$7="","",VLOOKUP($D$7,'ž glavni turnir žrebna lista'!$A$7:$R$38,4)))</f>
        <v/>
      </c>
      <c r="AI45" s="1439">
        <f>SUM(AE7,AE45)</f>
        <v>0</v>
      </c>
    </row>
    <row r="46" spans="1:35" s="33" customFormat="1" ht="9.6" customHeight="1">
      <c r="A46" s="501"/>
      <c r="B46" s="111"/>
      <c r="C46" s="111"/>
      <c r="D46" s="119"/>
      <c r="E46" s="104"/>
      <c r="F46" s="104"/>
      <c r="G46" s="44"/>
      <c r="H46" s="123"/>
      <c r="I46" s="268"/>
      <c r="J46" s="104"/>
      <c r="K46" s="253"/>
      <c r="L46" s="114" t="s">
        <v>151</v>
      </c>
      <c r="M46" s="120"/>
      <c r="N46" s="116" t="str">
        <f>UPPER(IF(OR(M46="a",M46="as"),L42,IF(OR(M46="b",M46="bs"),L50,)))</f>
        <v/>
      </c>
      <c r="O46" s="1125">
        <f>IF(OR(M46="a",M46="as"),M42,IF(OR(M46="b",M46="bs"),M50,))</f>
        <v>0</v>
      </c>
      <c r="P46" s="105"/>
      <c r="Q46" s="1115"/>
      <c r="R46" s="109"/>
      <c r="U46" s="896" t="str">
        <f>IF(OR(M46="a",M46="as"),U42,IF(OR(M46="b",M46="bs"),U50,""))</f>
        <v/>
      </c>
      <c r="V46" s="1431">
        <v>2</v>
      </c>
      <c r="W46" s="1431" t="str">
        <f>UPPER(IF($D$9="","",VLOOKUP($D$9,'ž glavni turnir žrebna lista'!$A$7:$R$38,3)))</f>
        <v/>
      </c>
      <c r="X46" s="1431" t="str">
        <f>PROPER(IF($D$9="","",VLOOKUP($D$9,'ž glavni turnir žrebna lista'!$A$7:$R$38,4)))</f>
        <v/>
      </c>
      <c r="Y46" s="1433" t="str">
        <f>IF(W46="","",IF($U$9&lt;&gt;$U$8,"",IF($J$9="bb",1,IF($J$9="","0",$I$7))))</f>
        <v/>
      </c>
      <c r="Z46" s="1433" t="str">
        <f>IF($W$45="","",IF($U$10&lt;&gt;$U$9,"",IF($L$11="bb",1,IF($L$11="","0",$K$12))))</f>
        <v/>
      </c>
      <c r="AA46" s="1433" t="str">
        <f>IF($W$45="","",IF($U$14&lt;&gt;$U$9,"",IF($N$15="bb",1,IF($N$15="","0",$M$18))))</f>
        <v/>
      </c>
      <c r="AB46" s="1433" t="str">
        <f>IF($W$45="","",IF($U$22&lt;&gt;$U$9,"",IF($P$23="bb",1,IF($P$23="","0",$O$30))))</f>
        <v/>
      </c>
      <c r="AC46" s="1433" t="str">
        <f>IF($W$45="","",IF($U$38&lt;&gt;$U$9,"",IF($P$39="bb",1,IF($P$39="","0",$Q$54))))</f>
        <v/>
      </c>
      <c r="AD46" s="1433"/>
      <c r="AE46" s="1439">
        <f t="shared" ref="AE46:AE76" si="3">IF($C$2="B turnir",SUM(Y46:AD46)*0.1,SUM(Y46:AD46))</f>
        <v>0</v>
      </c>
      <c r="AF46" s="1431" t="str">
        <f>IF($C9="","",'ž glavni 32'!$C$9)</f>
        <v/>
      </c>
      <c r="AG46" s="1431" t="str">
        <f>UPPER(IF($D$9="","",VLOOKUP($D$9,'ž glavni turnir žrebna lista'!$A$7:$R$38,3)))</f>
        <v/>
      </c>
      <c r="AH46" s="1431" t="str">
        <f>PROPER(IF($D$9="","",VLOOKUP($D$9,'ž glavni turnir žrebna lista'!$A$7:$R$38,4)))</f>
        <v/>
      </c>
      <c r="AI46" s="1439">
        <f>SUM(AE8,AE46)</f>
        <v>0</v>
      </c>
    </row>
    <row r="47" spans="1:35" s="33" customFormat="1" ht="9.6" customHeight="1">
      <c r="A47" s="501">
        <v>21</v>
      </c>
      <c r="B47" s="101" t="str">
        <f>IF($D47="","",VLOOKUP($D47,'ž glavni turnir žrebna lista'!$A$7:$R$38,17))</f>
        <v/>
      </c>
      <c r="C47" s="118" t="str">
        <f>IF($D47="","",VLOOKUP($D47,'ž glavni turnir žrebna lista'!$A$7:$R$38,2))</f>
        <v/>
      </c>
      <c r="D47" s="102"/>
      <c r="E47" s="118" t="str">
        <f>UPPER(IF($D47="","",VLOOKUP($D47,'ž glavni turnir žrebna lista'!$A$7:$R$38,3)))</f>
        <v/>
      </c>
      <c r="F47" s="118" t="str">
        <f>PROPER(IF($D47="","",VLOOKUP($D47,'ž glavni turnir žrebna lista'!$A$7:$R$38,4)))</f>
        <v/>
      </c>
      <c r="G47" s="118"/>
      <c r="H47" s="118" t="str">
        <f>IF($D47="","",VLOOKUP($D47,'ž glavni turnir žrebna lista'!$A$7:$R$38,5))</f>
        <v/>
      </c>
      <c r="I47" s="1125" t="str">
        <f>IF($D47="","",VLOOKUP($D47,'ž glavni turnir žrebna lista'!$A$7:$R$38,14))</f>
        <v/>
      </c>
      <c r="J47" s="104"/>
      <c r="K47" s="253"/>
      <c r="L47" s="104"/>
      <c r="M47" s="936"/>
      <c r="N47" s="104"/>
      <c r="O47" s="1115"/>
      <c r="P47" s="105"/>
      <c r="Q47" s="1115"/>
      <c r="R47" s="109"/>
      <c r="U47" s="896" t="str">
        <f>IF($D47="","",VLOOKUP($D47,'ž glavni turnir žrebna lista'!$A$7:$R$38,2))</f>
        <v/>
      </c>
      <c r="V47" s="1431">
        <v>3</v>
      </c>
      <c r="W47" s="1431" t="str">
        <f>UPPER(IF($D$11="","",VLOOKUP($D$11,'ž glavni turnir žrebna lista'!$A$7:$R$38,3)))</f>
        <v/>
      </c>
      <c r="X47" s="1431" t="str">
        <f>PROPER(IF($D$11="","",VLOOKUP($D$11,'ž glavni turnir žrebna lista'!$A$7:$R$38,4)))</f>
        <v/>
      </c>
      <c r="Y47" s="1433" t="str">
        <f>IF(W47="","",IF($U$11&lt;&gt;$U$12,"",IF($J$13="bb",1,IF($J$13="","0",$I$13))))</f>
        <v/>
      </c>
      <c r="Z47" s="1433" t="str">
        <f>IF($W$45="","",IF($U$10&lt;&gt;$U$11,"",IF($L$11="bb",1,IF($L$11="","0",$K$8))))</f>
        <v/>
      </c>
      <c r="AA47" s="1433" t="str">
        <f>IF($W$45="","",IF($U$14&lt;&gt;$U$11,"",IF($N$15="bb",1,IF($N$15="","0",$M$18))))</f>
        <v/>
      </c>
      <c r="AB47" s="1433" t="str">
        <f>IF($W$45="","",IF($U$22&lt;&gt;$U11,"",IF($P$23="bb",1,IF($P$23="","0",$O$30))))</f>
        <v/>
      </c>
      <c r="AC47" s="1433" t="str">
        <f>IF($W$45="","",IF($U$38&lt;&gt;$U$11,"",IF($P$39="bb",1,IF($P$39="","0",$Q$54))))</f>
        <v/>
      </c>
      <c r="AD47" s="1433"/>
      <c r="AE47" s="1439">
        <f t="shared" si="3"/>
        <v>0</v>
      </c>
      <c r="AF47" s="1431" t="str">
        <f>IF($C11="","",'ž glavni 32'!$C$11)</f>
        <v/>
      </c>
      <c r="AG47" s="1431" t="str">
        <f>UPPER(IF($D$11="","",VLOOKUP($D$11,'ž glavni turnir žrebna lista'!$A$7:$R$38,3)))</f>
        <v/>
      </c>
      <c r="AH47" s="1431" t="str">
        <f>PROPER(IF($D$11="","",VLOOKUP($D$11,'ž glavni turnir žrebna lista'!$A$7:$R$38,4)))</f>
        <v/>
      </c>
      <c r="AI47" s="1439">
        <f t="shared" ref="AI47:AI76" si="4">SUM(AE9,AE47)</f>
        <v>0</v>
      </c>
    </row>
    <row r="48" spans="1:35" s="33" customFormat="1" ht="9.6" customHeight="1">
      <c r="A48" s="501"/>
      <c r="B48" s="111"/>
      <c r="C48" s="111"/>
      <c r="D48" s="119"/>
      <c r="E48" s="112"/>
      <c r="F48" s="112"/>
      <c r="G48" s="113"/>
      <c r="H48" s="114" t="s">
        <v>151</v>
      </c>
      <c r="I48" s="115"/>
      <c r="J48" s="116" t="str">
        <f>UPPER(IF(OR(I48="a",I48="as"),E47,IF(OR(I48="b",I48="bs"),E49,)))</f>
        <v/>
      </c>
      <c r="K48" s="1125">
        <f>IF(OR(I48="a",I48="as"),I47,IF(OR(I48="b",I48="bs"),I49,))</f>
        <v>0</v>
      </c>
      <c r="L48" s="104"/>
      <c r="M48" s="936"/>
      <c r="N48" s="105"/>
      <c r="O48" s="1115"/>
      <c r="P48" s="105"/>
      <c r="Q48" s="1115"/>
      <c r="R48" s="109"/>
      <c r="U48" s="896" t="str">
        <f>IF(OR(I48="a",I48="as"),C47,IF(OR(I48="b",I48="bs"),C49,""))</f>
        <v/>
      </c>
      <c r="V48" s="1431">
        <v>4</v>
      </c>
      <c r="W48" s="1431" t="str">
        <f>UPPER(IF($D$13="","",VLOOKUP($D$13,'ž glavni turnir žrebna lista'!$A$7:$R$38,3)))</f>
        <v/>
      </c>
      <c r="X48" s="1431" t="str">
        <f>PROPER(IF($D$13="","",VLOOKUP($D$13,'ž glavni turnir žrebna lista'!$A$7:$R$38,4)))</f>
        <v/>
      </c>
      <c r="Y48" s="1433" t="str">
        <f>IF(W48="","",IF($U$12&lt;&gt;$U$13,"",IF($J$13="bb",1,IF($J$13="","0",$I$11))))</f>
        <v/>
      </c>
      <c r="Z48" s="1433" t="str">
        <f>IF($W$45="","",IF($U$10&lt;&gt;$U$13,"",IF($L$11="bb",1,IF($L$11="","0",$K$8))))</f>
        <v/>
      </c>
      <c r="AA48" s="1433" t="str">
        <f>IF($W$45="","",IF($U$14&lt;&gt;$U$13,"",IF($N$15="bb",1,IF($N$15="","0",$M$18))))</f>
        <v/>
      </c>
      <c r="AB48" s="1433" t="str">
        <f>IF($W$45="","",IF($U$22&lt;&gt;$U$13,"",IF($P$23="bb",1,IF($P$23="","0",$O$30))))</f>
        <v/>
      </c>
      <c r="AC48" s="1433" t="str">
        <f>IF($W$45="","",IF($U$38&lt;&gt;$U$13,"",IF($P$39="bb",1,IF($P$39="","0",$Q$54))))</f>
        <v/>
      </c>
      <c r="AD48" s="1433"/>
      <c r="AE48" s="1439">
        <f t="shared" si="3"/>
        <v>0</v>
      </c>
      <c r="AF48" s="1431" t="str">
        <f>IF($C13="","",'ž glavni 32'!$C$13)</f>
        <v/>
      </c>
      <c r="AG48" s="1431" t="str">
        <f>UPPER(IF($D$13="","",VLOOKUP($D$13,'ž glavni turnir žrebna lista'!$A$7:$R$38,3)))</f>
        <v/>
      </c>
      <c r="AH48" s="1431" t="str">
        <f>PROPER(IF($D$13="","",VLOOKUP($D$13,'ž glavni turnir žrebna lista'!$A$7:$R$38,4)))</f>
        <v/>
      </c>
      <c r="AI48" s="1439">
        <f t="shared" si="4"/>
        <v>0</v>
      </c>
    </row>
    <row r="49" spans="1:35" s="33" customFormat="1" ht="9.6" customHeight="1">
      <c r="A49" s="501">
        <v>22</v>
      </c>
      <c r="B49" s="101" t="str">
        <f>IF($D49="","",VLOOKUP($D49,'ž glavni turnir žrebna lista'!$A$7:$R$38,17))</f>
        <v/>
      </c>
      <c r="C49" s="101" t="str">
        <f>IF($D49="","",VLOOKUP($D49,'ž glavni turnir žrebna lista'!$A$7:$R$38,2))</f>
        <v/>
      </c>
      <c r="D49" s="102"/>
      <c r="E49" s="118" t="str">
        <f>UPPER(IF($D49="","",VLOOKUP($D49,'ž glavni turnir žrebna lista'!$A$7:$R$38,3)))</f>
        <v/>
      </c>
      <c r="F49" s="118" t="str">
        <f>PROPER(IF($D49="","",VLOOKUP($D49,'ž glavni turnir žrebna lista'!$A$7:$R$38,4)))</f>
        <v/>
      </c>
      <c r="G49" s="118"/>
      <c r="H49" s="118" t="str">
        <f>IF($D49="","",VLOOKUP($D49,'ž glavni turnir žrebna lista'!$A$7:$R$38,5))</f>
        <v/>
      </c>
      <c r="I49" s="1126" t="str">
        <f>IF($D49="","",VLOOKUP($D49,'ž glavni turnir žrebna lista'!$A$7:$R$38,14))</f>
        <v/>
      </c>
      <c r="J49" s="104"/>
      <c r="K49" s="269"/>
      <c r="L49" s="104"/>
      <c r="M49" s="936"/>
      <c r="N49" s="105"/>
      <c r="O49" s="1115"/>
      <c r="P49" s="105"/>
      <c r="Q49" s="1115"/>
      <c r="R49" s="109"/>
      <c r="U49" s="896" t="str">
        <f>IF($D49="","",VLOOKUP($D49,'ž glavni turnir žrebna lista'!$A$7:$R$38,2))</f>
        <v/>
      </c>
      <c r="V49" s="1431">
        <v>5</v>
      </c>
      <c r="W49" s="1431" t="str">
        <f>UPPER(IF($D$15="","",VLOOKUP($D$15,'ž glavni turnir žrebna lista'!$A$7:$R$38,3)))</f>
        <v/>
      </c>
      <c r="X49" s="1431" t="str">
        <f>PROPER(IF($D$15="","",VLOOKUP($D$15,'ž glavni turnir žrebna lista'!$A$7:$R$38,4)))</f>
        <v/>
      </c>
      <c r="Y49" s="1433" t="str">
        <f>IF(W49="","",IF($U$16&lt;&gt;$U$15,"",IF($J$17="bb",1,IF($J$17="","0",$I$17))))</f>
        <v/>
      </c>
      <c r="Z49" s="1433" t="str">
        <f>IF($W$45="","",IF($U$18&lt;&gt;$U$15,"",IF($L$19="bb",1,IF($L$19="","0",$K$20))))</f>
        <v/>
      </c>
      <c r="AA49" s="1433" t="str">
        <f>IF($W$45="","",IF($U$14&lt;&gt;$U$15,"",IF($N$15="bb",1,IF($N$15="","0",$M$10))))</f>
        <v/>
      </c>
      <c r="AB49" s="1433" t="str">
        <f>IF($W$45="","",IF($U$22&lt;&gt;$U$15,"",IF($P$23="bb",1,IF($P$23="","0",$O$30))))</f>
        <v/>
      </c>
      <c r="AC49" s="1433" t="str">
        <f>IF($W$45="","",IF($U$38&lt;&gt;$U$15,"",IF($P$39="bb",1,IF($P$39="","0",$Q$54))))</f>
        <v/>
      </c>
      <c r="AD49" s="1433"/>
      <c r="AE49" s="1439">
        <f t="shared" si="3"/>
        <v>0</v>
      </c>
      <c r="AF49" s="1431" t="str">
        <f>IF($C15="","",'ž glavni 32'!$C$15)</f>
        <v/>
      </c>
      <c r="AG49" s="1431" t="str">
        <f>UPPER(IF($D$15="","",VLOOKUP($D$15,'ž glavni turnir žrebna lista'!$A$7:$R$38,3)))</f>
        <v/>
      </c>
      <c r="AH49" s="1431" t="str">
        <f>PROPER(IF($D$15="","",VLOOKUP($D$15,'ž glavni turnir žrebna lista'!$A$7:$R$38,4)))</f>
        <v/>
      </c>
      <c r="AI49" s="1439">
        <f t="shared" si="4"/>
        <v>0</v>
      </c>
    </row>
    <row r="50" spans="1:35" s="33" customFormat="1" ht="9.6" customHeight="1">
      <c r="A50" s="501"/>
      <c r="B50" s="111"/>
      <c r="C50" s="111"/>
      <c r="D50" s="119"/>
      <c r="E50" s="112"/>
      <c r="F50" s="112"/>
      <c r="G50" s="113"/>
      <c r="H50" s="104"/>
      <c r="I50" s="268"/>
      <c r="J50" s="114" t="s">
        <v>151</v>
      </c>
      <c r="K50" s="120"/>
      <c r="L50" s="116" t="str">
        <f>UPPER(IF(OR(K50="a",K50="as"),J48,IF(OR(K50="b",K50="bs"),J52,)))</f>
        <v/>
      </c>
      <c r="M50" s="1126">
        <f>IF(OR(K50="a",K50="as"),K48,IF(OR(K50="b",K50="bs"),K52,))</f>
        <v>0</v>
      </c>
      <c r="N50" s="105"/>
      <c r="O50" s="1115"/>
      <c r="P50" s="105"/>
      <c r="Q50" s="1115"/>
      <c r="R50" s="109"/>
      <c r="U50" s="896" t="str">
        <f>IF(OR(K50="a",K50="as"),U48,IF(OR(K50="b",K50="bs"),U52,""))</f>
        <v/>
      </c>
      <c r="V50" s="1431">
        <v>6</v>
      </c>
      <c r="W50" s="1431" t="str">
        <f>UPPER(IF($D$17="","",VLOOKUP($D$17,'ž glavni turnir žrebna lista'!$A$7:$R$38,3)))</f>
        <v/>
      </c>
      <c r="X50" s="1431" t="str">
        <f>PROPER(IF($D$17="","",VLOOKUP($D$17,'ž glavni turnir žrebna lista'!$A$7:$R$38,4)))</f>
        <v/>
      </c>
      <c r="Y50" s="1433" t="str">
        <f>IF(W50="","",IF($U$16&lt;&gt;$U$17,"",IF($J$17="bb",1,IF($J$17="","0",$I$15))))</f>
        <v/>
      </c>
      <c r="Z50" s="1433" t="str">
        <f>IF($W$45="","",IF($U$18&lt;&gt;$U$17,"",IF($L$19="bb",1,IF($L$19="","0",$K$20))))</f>
        <v/>
      </c>
      <c r="AA50" s="1433" t="str">
        <f>IF($W$45="","",IF($U$14&lt;&gt;$U$17,"",IF($N$15="bb",1,IF($N$15="","0",$M$10))))</f>
        <v/>
      </c>
      <c r="AB50" s="1433" t="str">
        <f>IF($W$45="","",IF($U$22&lt;&gt;$U$17,"",IF($P$23="bb",1,IF($P$23="","0",$O$30))))</f>
        <v/>
      </c>
      <c r="AC50" s="1433" t="str">
        <f>IF($W$45="","",IF($U$38&lt;&gt;$U$17,"",IF($P$39="bb",1,IF($P$39="","0",$Q$54))))</f>
        <v/>
      </c>
      <c r="AD50" s="1433"/>
      <c r="AE50" s="1439">
        <f t="shared" si="3"/>
        <v>0</v>
      </c>
      <c r="AF50" s="1431" t="str">
        <f>IF($C17="","",'ž glavni 32'!$C$17)</f>
        <v/>
      </c>
      <c r="AG50" s="1431" t="str">
        <f>UPPER(IF($D$17="","",VLOOKUP($D$17,'ž glavni turnir žrebna lista'!$A$7:$R$38,3)))</f>
        <v/>
      </c>
      <c r="AH50" s="1431" t="str">
        <f>PROPER(IF($D$17="","",VLOOKUP($D$17,'ž glavni turnir žrebna lista'!$A$7:$R$38,4)))</f>
        <v/>
      </c>
      <c r="AI50" s="1439">
        <f t="shared" si="4"/>
        <v>0</v>
      </c>
    </row>
    <row r="51" spans="1:35" s="33" customFormat="1" ht="9.6" customHeight="1">
      <c r="A51" s="501">
        <v>23</v>
      </c>
      <c r="B51" s="101" t="str">
        <f>IF($D51="","",VLOOKUP($D51,'ž glavni turnir žrebna lista'!$A$7:$R$38,17))</f>
        <v/>
      </c>
      <c r="C51" s="101" t="str">
        <f>IF($D51="","",VLOOKUP($D51,'ž glavni turnir žrebna lista'!$A$7:$R$38,2))</f>
        <v/>
      </c>
      <c r="D51" s="102"/>
      <c r="E51" s="118" t="str">
        <f>UPPER(IF($D51="","",VLOOKUP($D51,'ž glavni turnir žrebna lista'!$A$7:$R$38,3)))</f>
        <v/>
      </c>
      <c r="F51" s="118" t="str">
        <f>PROPER(IF($D51="","",VLOOKUP($D51,'ž glavni turnir žrebna lista'!$A$7:$R$38,4)))</f>
        <v/>
      </c>
      <c r="G51" s="118"/>
      <c r="H51" s="118" t="str">
        <f>IF($D51="","",VLOOKUP($D51,'ž glavni turnir žrebna lista'!$A$7:$R$38,5))</f>
        <v/>
      </c>
      <c r="I51" s="1125" t="str">
        <f>IF($D51="","",VLOOKUP($D51,'ž glavni turnir žrebna lista'!$A$7:$R$38,14))</f>
        <v/>
      </c>
      <c r="J51" s="104"/>
      <c r="K51" s="264"/>
      <c r="L51" s="104"/>
      <c r="M51" s="937"/>
      <c r="N51" s="105"/>
      <c r="O51" s="1115"/>
      <c r="P51" s="105"/>
      <c r="Q51" s="1115"/>
      <c r="R51" s="109"/>
      <c r="U51" s="896" t="str">
        <f>IF($D51="","",VLOOKUP($D51,'ž glavni turnir žrebna lista'!$A$7:$R$38,2))</f>
        <v/>
      </c>
      <c r="V51" s="1431">
        <v>7</v>
      </c>
      <c r="W51" s="1431" t="str">
        <f>UPPER(IF($D$19="","",VLOOKUP($D$19,'ž glavni turnir žrebna lista'!$A$7:$R$38,3)))</f>
        <v/>
      </c>
      <c r="X51" s="1431" t="str">
        <f>PROPER(IF($D$19="","",VLOOKUP($D$19,'ž glavni turnir žrebna lista'!$A$7:$R$38,4)))</f>
        <v/>
      </c>
      <c r="Y51" s="1433" t="str">
        <f>IF(W51="","",IF($U$20&lt;&gt;$U$19,"",IF($J$21="bb",1,IF($J$21="","0",$I$21))))</f>
        <v/>
      </c>
      <c r="Z51" s="1433" t="str">
        <f>IF($W$45="","",IF($U$18&lt;&gt;$U$19,"",IF($L$19="bb",1,IF($L$19="","0",$K$16))))</f>
        <v/>
      </c>
      <c r="AA51" s="1433" t="str">
        <f>IF($W$45="","",IF($U$14&lt;&gt;$U$19,"",IF($N$15="bb",1,IF($N$15="","0",$M$10))))</f>
        <v/>
      </c>
      <c r="AB51" s="1433" t="str">
        <f>IF($W$45="","",IF($U$22&lt;&gt;$U$19,"",IF($P$23="bb",1,IF($P$23="","0",$O$30))))</f>
        <v/>
      </c>
      <c r="AC51" s="1433" t="str">
        <f>IF($W$45="","",IF($U$38&lt;&gt;$U$19,"",IF($P$39="bb",1,IF($P$39="","0",$Q$54))))</f>
        <v/>
      </c>
      <c r="AD51" s="1433"/>
      <c r="AE51" s="1439">
        <f t="shared" si="3"/>
        <v>0</v>
      </c>
      <c r="AF51" s="1431" t="str">
        <f>IF($C19="","",'ž glavni 32'!$C$19)</f>
        <v/>
      </c>
      <c r="AG51" s="1431" t="str">
        <f>UPPER(IF($D$19="","",VLOOKUP($D$19,'ž glavni turnir žrebna lista'!$A$7:$R$38,3)))</f>
        <v/>
      </c>
      <c r="AH51" s="1431" t="str">
        <f>PROPER(IF($D$19="","",VLOOKUP($D$19,'ž glavni turnir žrebna lista'!$A$7:$R$38,4)))</f>
        <v/>
      </c>
      <c r="AI51" s="1439">
        <f t="shared" si="4"/>
        <v>0</v>
      </c>
    </row>
    <row r="52" spans="1:35" s="33" customFormat="1" ht="9.6" customHeight="1">
      <c r="A52" s="501"/>
      <c r="B52" s="111"/>
      <c r="C52" s="111"/>
      <c r="D52" s="111"/>
      <c r="E52" s="112"/>
      <c r="F52" s="112"/>
      <c r="G52" s="113"/>
      <c r="H52" s="114" t="s">
        <v>151</v>
      </c>
      <c r="I52" s="115"/>
      <c r="J52" s="116" t="str">
        <f>UPPER(IF(OR(I52="a",I52="as"),E51,IF(OR(I52="b",I52="bs"),E53,)))</f>
        <v/>
      </c>
      <c r="K52" s="1126">
        <f>IF(OR(I52="a",I52="as"),I51,IF(OR(I52="b",I52="bs"),I53,))</f>
        <v>0</v>
      </c>
      <c r="L52" s="104"/>
      <c r="M52" s="937"/>
      <c r="N52" s="105"/>
      <c r="O52" s="1115"/>
      <c r="P52" s="105"/>
      <c r="Q52" s="1115"/>
      <c r="R52" s="109"/>
      <c r="U52" s="896" t="str">
        <f>IF(OR(I52="a",I52="as"),C51,IF(OR(I52="b",I52="bs"),C53,""))</f>
        <v/>
      </c>
      <c r="V52" s="1431">
        <v>8</v>
      </c>
      <c r="W52" s="1431" t="str">
        <f>UPPER(IF($D$21="","",VLOOKUP($D$21,'ž glavni turnir žrebna lista'!$A$7:$R$38,3)))</f>
        <v/>
      </c>
      <c r="X52" s="1431" t="str">
        <f>PROPER(IF($D$21="","",VLOOKUP($D$21,'ž glavni turnir žrebna lista'!$A$7:$R$38,4)))</f>
        <v/>
      </c>
      <c r="Y52" s="1433" t="str">
        <f>IF(W52="","",IF($U$20&lt;&gt;$U$21,"",IF($J$21="bb",1,IF($J$21="","0",$I$19))))</f>
        <v/>
      </c>
      <c r="Z52" s="1433" t="str">
        <f>IF($W$45="","",IF($U$18&lt;&gt;$U$21,"",IF($L$19="bb",1,IF($L$19="","0",$K$16))))</f>
        <v/>
      </c>
      <c r="AA52" s="1433" t="str">
        <f>IF($W$45="","",IF($U$14&lt;&gt;$U$21,"",IF($N$15="bb",1,IF($N$15="","0",$M$10))))</f>
        <v/>
      </c>
      <c r="AB52" s="1433" t="str">
        <f>IF($W$45="","",IF($U$22&lt;&gt;$U$21,"",IF($P$23="bb",1,IF($P$23="","0",$O$30))))</f>
        <v/>
      </c>
      <c r="AC52" s="1433" t="str">
        <f>IF($W$45="","",IF($U$38&lt;&gt;$U$21,"",IF($P$39="bb",1,IF($P$39="","0",$Q$54))))</f>
        <v/>
      </c>
      <c r="AD52" s="1433"/>
      <c r="AE52" s="1439">
        <f t="shared" si="3"/>
        <v>0</v>
      </c>
      <c r="AF52" s="1431" t="str">
        <f>IF($C21="","",'ž glavni 32'!$C$21)</f>
        <v/>
      </c>
      <c r="AG52" s="1431" t="str">
        <f>UPPER(IF($D$21="","",VLOOKUP($D$21,'ž glavni turnir žrebna lista'!$A$7:$R$38,3)))</f>
        <v/>
      </c>
      <c r="AH52" s="1431" t="str">
        <f>PROPER(IF($D$21="","",VLOOKUP($D$21,'ž glavni turnir žrebna lista'!$A$7:$R$38,4)))</f>
        <v/>
      </c>
      <c r="AI52" s="1439">
        <f t="shared" si="4"/>
        <v>0</v>
      </c>
    </row>
    <row r="53" spans="1:35" s="33" customFormat="1" ht="9.6" customHeight="1">
      <c r="A53" s="500">
        <v>24</v>
      </c>
      <c r="B53" s="103" t="str">
        <f>IF($D53="","",VLOOKUP($D53,'ž glavni turnir žrebna lista'!$A$7:$R$38,17))</f>
        <v/>
      </c>
      <c r="C53" s="103" t="str">
        <f>IF($D53="","",VLOOKUP($D53,'ž glavni turnir žrebna lista'!$A$7:$R$38,2))</f>
        <v/>
      </c>
      <c r="D53" s="102"/>
      <c r="E53" s="103" t="str">
        <f>UPPER(IF($D53="","",VLOOKUP($D53,'ž glavni turnir žrebna lista'!$A$7:$R$38,3)))</f>
        <v/>
      </c>
      <c r="F53" s="103" t="str">
        <f>PROPER(IF($D53="","",VLOOKUP($D53,'ž glavni turnir žrebna lista'!$A$7:$R$38,4)))</f>
        <v/>
      </c>
      <c r="G53" s="103"/>
      <c r="H53" s="103" t="str">
        <f>IF($D53="","",VLOOKUP($D53,'ž glavni turnir žrebna lista'!$A$7:$R$38,5))</f>
        <v/>
      </c>
      <c r="I53" s="1126" t="str">
        <f>IF($D53="","",VLOOKUP($D53,'ž glavni turnir žrebna lista'!$A$7:$R$38,14))</f>
        <v/>
      </c>
      <c r="J53" s="104"/>
      <c r="K53" s="253"/>
      <c r="L53" s="104"/>
      <c r="M53" s="937"/>
      <c r="N53" s="105"/>
      <c r="O53" s="1115"/>
      <c r="P53" s="105"/>
      <c r="Q53" s="1115"/>
      <c r="R53" s="109"/>
      <c r="U53" s="896" t="str">
        <f>IF($D53="","",VLOOKUP($D53,'ž glavni turnir žrebna lista'!$A$7:$R$38,2))</f>
        <v/>
      </c>
      <c r="V53" s="1431">
        <v>9</v>
      </c>
      <c r="W53" s="1431" t="str">
        <f>UPPER(IF($D$23="","",VLOOKUP($D$23,'ž glavni turnir žrebna lista'!$A$7:$R$38,3)))</f>
        <v/>
      </c>
      <c r="X53" s="1431" t="str">
        <f>PROPER(IF($D$23="","",VLOOKUP($D$23,'ž glavni turnir žrebna lista'!$A$7:$R$38,4)))</f>
        <v/>
      </c>
      <c r="Y53" s="1433" t="str">
        <f>IF(W53="","",IF($U$24&lt;&gt;$U$23,"",IF($J$25="bb",1,IF($J$25="","0",$I$25))))</f>
        <v/>
      </c>
      <c r="Z53" s="1433" t="str">
        <f>IF($W$45="","",IF($U$26&lt;&gt;$U$23,"",IF($L$27="bb",1,IF($L$27="","0",$K$28))))</f>
        <v/>
      </c>
      <c r="AA53" s="1433" t="str">
        <f>IF($W$45="","",IF($U$30&lt;&gt;$U$23,"",IF($N$31="bb",1,IF($N$31="","0",$M$34))))</f>
        <v/>
      </c>
      <c r="AB53" s="1433" t="str">
        <f>IF($W$45="","",IF($U$22&lt;&gt;$U$23,"",IF($P$23="bb",1,IF($P$23="","0",$O$14))))</f>
        <v/>
      </c>
      <c r="AC53" s="1433" t="str">
        <f>IF($W$45="","",IF($U$38&lt;&gt;$U$23,"",IF($P$39="bb",1,IF($P$39="","0",$Q$54))))</f>
        <v/>
      </c>
      <c r="AD53" s="1433"/>
      <c r="AE53" s="1439">
        <f t="shared" si="3"/>
        <v>0</v>
      </c>
      <c r="AF53" s="1431" t="str">
        <f>IF($C23="","",'ž glavni 32'!$C$23)</f>
        <v/>
      </c>
      <c r="AG53" s="1431" t="str">
        <f>UPPER(IF($D$23="","",VLOOKUP($D$23,'ž glavni turnir žrebna lista'!$A$7:$R$38,3)))</f>
        <v/>
      </c>
      <c r="AH53" s="1431" t="str">
        <f>PROPER(IF($D$23="","",VLOOKUP($D$23,'ž glavni turnir žrebna lista'!$A$7:$R$38,4)))</f>
        <v/>
      </c>
      <c r="AI53" s="1439">
        <f t="shared" si="4"/>
        <v>0</v>
      </c>
    </row>
    <row r="54" spans="1:35" s="33" customFormat="1" ht="9.6" customHeight="1">
      <c r="A54" s="501"/>
      <c r="B54" s="111"/>
      <c r="C54" s="111"/>
      <c r="D54" s="111"/>
      <c r="E54" s="123"/>
      <c r="F54" s="123"/>
      <c r="G54" s="125"/>
      <c r="H54" s="123"/>
      <c r="I54" s="268"/>
      <c r="J54" s="104"/>
      <c r="K54" s="253"/>
      <c r="L54" s="104"/>
      <c r="M54" s="937"/>
      <c r="N54" s="114" t="s">
        <v>151</v>
      </c>
      <c r="O54" s="120"/>
      <c r="P54" s="116" t="str">
        <f>UPPER(IF(OR(O54="a",O54="as"),N46,IF(OR(O54="b",O54="bs"),N62,)))</f>
        <v/>
      </c>
      <c r="Q54" s="1126">
        <f>IF(OR(O54="a",O54="as"),O46,IF(OR(O54="b",O54="bs"),O62,))</f>
        <v>0</v>
      </c>
      <c r="R54" s="109"/>
      <c r="U54" s="896" t="str">
        <f>IF(OR(O54="a",O54="as"),U46,IF(OR(O54="b",O54="bs"),U62,""))</f>
        <v/>
      </c>
      <c r="V54" s="1431">
        <v>10</v>
      </c>
      <c r="W54" s="1431" t="str">
        <f>UPPER(IF($D$25="","",VLOOKUP($D$25,'ž glavni turnir žrebna lista'!$A$7:$R$38,3)))</f>
        <v/>
      </c>
      <c r="X54" s="1431" t="str">
        <f>PROPER(IF($D$25="","",VLOOKUP($D$25,'ž glavni turnir žrebna lista'!$A$7:$R$38,4)))</f>
        <v/>
      </c>
      <c r="Y54" s="1433" t="str">
        <f>IF(W54="","",IF($U$24&lt;&gt;$U$25,"",IF($J$25="bb",1,IF($J$25="","0",$I$23))))</f>
        <v/>
      </c>
      <c r="Z54" s="1433" t="str">
        <f>IF($W$45="","",IF($U$26&lt;&gt;$U$25,"",IF($L$27="bb",1,IF($L$27="","0",$K$28))))</f>
        <v/>
      </c>
      <c r="AA54" s="1433" t="str">
        <f>IF($W$45="","",IF($U$30&lt;&gt;$U$25,"",IF($N$31="bb",1,IF($N$31="","0",$M$34))))</f>
        <v/>
      </c>
      <c r="AB54" s="1433" t="str">
        <f>IF($W$45="","",IF($U$22&lt;&gt;$U$25,"",IF($P$23="bb",1,IF($P$23="","0",$O$14))))</f>
        <v/>
      </c>
      <c r="AC54" s="1433" t="str">
        <f>IF($W$45="","",IF($U$38&lt;&gt;$U$25,"",IF($P$39="bb",1,IF($P$39="","0",$Q$54))))</f>
        <v/>
      </c>
      <c r="AD54" s="1433"/>
      <c r="AE54" s="1439">
        <f t="shared" si="3"/>
        <v>0</v>
      </c>
      <c r="AF54" s="1431" t="str">
        <f>IF($C25="","",'ž glavni 32'!$C$25)</f>
        <v/>
      </c>
      <c r="AG54" s="1431" t="str">
        <f>UPPER(IF($D$25="","",VLOOKUP($D$25,'ž glavni turnir žrebna lista'!$A$7:$R$38,3)))</f>
        <v/>
      </c>
      <c r="AH54" s="1431" t="str">
        <f>PROPER(IF($D$25="","",VLOOKUP($D$25,'ž glavni turnir žrebna lista'!$A$7:$R$38,4)))</f>
        <v/>
      </c>
      <c r="AI54" s="1439">
        <f t="shared" si="4"/>
        <v>0</v>
      </c>
    </row>
    <row r="55" spans="1:35" s="33" customFormat="1" ht="9.6" customHeight="1">
      <c r="A55" s="500">
        <v>25</v>
      </c>
      <c r="B55" s="103" t="str">
        <f>IF($D55="","",VLOOKUP($D55,'ž glavni turnir žrebna lista'!$A$7:$R$38,17))</f>
        <v/>
      </c>
      <c r="C55" s="103" t="str">
        <f>IF($D55="","",VLOOKUP($D55,'ž glavni turnir žrebna lista'!$A$7:$R$38,2))</f>
        <v/>
      </c>
      <c r="D55" s="102"/>
      <c r="E55" s="103" t="str">
        <f>UPPER(IF($D55="","",VLOOKUP($D55,'ž glavni turnir žrebna lista'!$A$7:$R$38,3)))</f>
        <v/>
      </c>
      <c r="F55" s="103" t="str">
        <f>PROPER(IF($D55="","",VLOOKUP($D55,'ž glavni turnir žrebna lista'!$A$7:$R$38,4)))</f>
        <v/>
      </c>
      <c r="G55" s="103"/>
      <c r="H55" s="103" t="str">
        <f>IF($D55="","",VLOOKUP($D55,'ž glavni turnir žrebna lista'!$A$7:$R$38,5))</f>
        <v/>
      </c>
      <c r="I55" s="1125" t="str">
        <f>IF($D55="","",VLOOKUP($D55,'ž glavni turnir žrebna lista'!$A$7:$R$38,14))</f>
        <v/>
      </c>
      <c r="J55" s="104"/>
      <c r="K55" s="253"/>
      <c r="L55" s="104"/>
      <c r="M55" s="937"/>
      <c r="N55" s="105"/>
      <c r="O55" s="1115"/>
      <c r="P55" s="104"/>
      <c r="Q55" s="105"/>
      <c r="R55" s="109"/>
      <c r="U55" s="896" t="str">
        <f>IF($D55="","",VLOOKUP($D55,'ž glavni turnir žrebna lista'!$A$7:$R$38,2))</f>
        <v/>
      </c>
      <c r="V55" s="1431">
        <v>11</v>
      </c>
      <c r="W55" s="1431" t="str">
        <f>UPPER(IF($D$27="","",VLOOKUP($D$27,'ž glavni turnir žrebna lista'!$A$7:$R$38,3)))</f>
        <v/>
      </c>
      <c r="X55" s="1431" t="str">
        <f>PROPER(IF($D$27="","",VLOOKUP($D$27,'ž glavni turnir žrebna lista'!$A$7:$R$38,4)))</f>
        <v/>
      </c>
      <c r="Y55" s="1433" t="str">
        <f>IF(W55="","",IF($U$28&lt;&gt;$U$27,"",IF($J$29="bb",1,IF($J$29="","0",$I$29))))</f>
        <v/>
      </c>
      <c r="Z55" s="1433" t="str">
        <f>IF($W$45="","",IF($U$26&lt;&gt;$U$27,"",IF($L$27="bb",1,IF($L$27="","0",$K$24))))</f>
        <v/>
      </c>
      <c r="AA55" s="1433" t="str">
        <f>IF($W$45="","",IF($U$30&lt;&gt;$U$27,"",IF($N$31="bb",1,IF($N$31="","0",$M$34))))</f>
        <v/>
      </c>
      <c r="AB55" s="1433" t="str">
        <f>IF($W$45="","",IF($U$22&lt;&gt;$U$27,"",IF($P$23="bb",1,IF($P$23="","0",$O$14))))</f>
        <v/>
      </c>
      <c r="AC55" s="1433" t="str">
        <f>IF($W$45="","",IF($U$38&lt;&gt;$U$27,"",IF($P$39="bb",1,IF($P$39="","0",$Q$54))))</f>
        <v/>
      </c>
      <c r="AD55" s="1433"/>
      <c r="AE55" s="1439">
        <f t="shared" si="3"/>
        <v>0</v>
      </c>
      <c r="AF55" s="1431" t="str">
        <f>IF($C27="","",'ž glavni 32'!$C$27)</f>
        <v/>
      </c>
      <c r="AG55" s="1431" t="str">
        <f>UPPER(IF($D$27="","",VLOOKUP($D$27,'ž glavni turnir žrebna lista'!$A$7:$R$38,3)))</f>
        <v/>
      </c>
      <c r="AH55" s="1431" t="str">
        <f>PROPER(IF($D$27="","",VLOOKUP($D$27,'ž glavni turnir žrebna lista'!$A$7:$R$38,4)))</f>
        <v/>
      </c>
      <c r="AI55" s="1439">
        <f t="shared" si="4"/>
        <v>0</v>
      </c>
    </row>
    <row r="56" spans="1:35" s="33" customFormat="1" ht="9.6" customHeight="1">
      <c r="A56" s="501"/>
      <c r="B56" s="111"/>
      <c r="C56" s="111"/>
      <c r="D56" s="111"/>
      <c r="E56" s="112"/>
      <c r="F56" s="112"/>
      <c r="G56" s="113"/>
      <c r="H56" s="114" t="s">
        <v>151</v>
      </c>
      <c r="I56" s="115"/>
      <c r="J56" s="116" t="str">
        <f>UPPER(IF(OR(I56="a",I56="as"),E55,IF(OR(I56="b",I56="bs"),E57,)))</f>
        <v/>
      </c>
      <c r="K56" s="1125">
        <f>IF(OR(I56="a",I56="as"),I55,IF(OR(I56="b",I56="bs"),I57,))</f>
        <v>0</v>
      </c>
      <c r="L56" s="104"/>
      <c r="M56" s="937"/>
      <c r="N56" s="105"/>
      <c r="O56" s="1115"/>
      <c r="P56" s="105"/>
      <c r="Q56" s="105"/>
      <c r="R56" s="109"/>
      <c r="U56" s="896" t="str">
        <f>IF(OR(I56="a",I56="as"),C55,IF(OR(I56="b",I56="bs"),C57,""))</f>
        <v/>
      </c>
      <c r="V56" s="1431">
        <v>12</v>
      </c>
      <c r="W56" s="1431" t="str">
        <f>UPPER(IF($D$29="","",VLOOKUP($D$29,'ž glavni turnir žrebna lista'!$A$7:$R$38,3)))</f>
        <v/>
      </c>
      <c r="X56" s="1431" t="str">
        <f>PROPER(IF($D$29="","",VLOOKUP($D$29,'ž glavni turnir žrebna lista'!$A$7:$R$38,4)))</f>
        <v/>
      </c>
      <c r="Y56" s="1433" t="str">
        <f>IF(W56="","",IF($U$28&lt;&gt;$U$29,"",IF($J$29="bb",1,IF($J$29="","0",$I$27))))</f>
        <v/>
      </c>
      <c r="Z56" s="1433" t="str">
        <f>IF($W$45="","",IF($U$26&lt;&gt;$U$29,"",IF($L$27="bb",1,IF($L$27="","0",$K$24))))</f>
        <v/>
      </c>
      <c r="AA56" s="1433" t="str">
        <f>IF($W$45="","",IF($U$30&lt;&gt;$U$29,"",IF($N$31="bb",1,IF($N$31="","0",$M$34))))</f>
        <v/>
      </c>
      <c r="AB56" s="1433" t="str">
        <f>IF($W$45="","",IF($U$22&lt;&gt;$U$29,"",IF($P$23="bb",1,IF($P$23="","0",$O$14))))</f>
        <v/>
      </c>
      <c r="AC56" s="1433" t="str">
        <f>IF($W$45="","",IF($U$38&lt;&gt;$U$29,"",IF($P$39="bb",1,IF($P$39="","0",$Q$54))))</f>
        <v/>
      </c>
      <c r="AD56" s="1433"/>
      <c r="AE56" s="1439">
        <f t="shared" si="3"/>
        <v>0</v>
      </c>
      <c r="AF56" s="1431" t="str">
        <f>IF($C29="","",'ž glavni 32'!$C$29)</f>
        <v/>
      </c>
      <c r="AG56" s="1431" t="str">
        <f>UPPER(IF($D$29="","",VLOOKUP($D$29,'ž glavni turnir žrebna lista'!$A$7:$R$38,3)))</f>
        <v/>
      </c>
      <c r="AH56" s="1431" t="str">
        <f>PROPER(IF($D$29="","",VLOOKUP($D$29,'ž glavni turnir žrebna lista'!$A$7:$R$38,4)))</f>
        <v/>
      </c>
      <c r="AI56" s="1439">
        <f t="shared" si="4"/>
        <v>0</v>
      </c>
    </row>
    <row r="57" spans="1:35" s="33" customFormat="1" ht="9.6" customHeight="1">
      <c r="A57" s="501">
        <v>26</v>
      </c>
      <c r="B57" s="101" t="str">
        <f>IF($D57="","",VLOOKUP($D57,'ž glavni turnir žrebna lista'!$A$7:$R$38,17))</f>
        <v/>
      </c>
      <c r="C57" s="101" t="str">
        <f>IF($D57="","",VLOOKUP($D57,'ž glavni turnir žrebna lista'!$A$7:$R$38,2))</f>
        <v/>
      </c>
      <c r="D57" s="102"/>
      <c r="E57" s="118" t="str">
        <f>UPPER(IF($D57="","",VLOOKUP($D57,'ž glavni turnir žrebna lista'!$A$7:$R$38,3)))</f>
        <v/>
      </c>
      <c r="F57" s="118" t="str">
        <f>PROPER(IF($D57="","",VLOOKUP($D57,'ž glavni turnir žrebna lista'!$A$7:$R$38,4)))</f>
        <v/>
      </c>
      <c r="G57" s="118"/>
      <c r="H57" s="118" t="str">
        <f>IF($D57="","",VLOOKUP($D57,'ž glavni turnir žrebna lista'!$A$7:$R$38,5))</f>
        <v/>
      </c>
      <c r="I57" s="1126" t="str">
        <f>IF($D57="","",VLOOKUP($D57,'ž glavni turnir žrebna lista'!$A$7:$R$38,14))</f>
        <v/>
      </c>
      <c r="J57" s="104"/>
      <c r="K57" s="269"/>
      <c r="L57" s="104"/>
      <c r="M57" s="937"/>
      <c r="N57" s="105"/>
      <c r="O57" s="1115"/>
      <c r="P57" s="105"/>
      <c r="Q57" s="105"/>
      <c r="R57" s="109"/>
      <c r="U57" s="896" t="str">
        <f>IF($D57="","",VLOOKUP($D57,'ž glavni turnir žrebna lista'!$A$7:$R$38,2))</f>
        <v/>
      </c>
      <c r="V57" s="1431">
        <v>13</v>
      </c>
      <c r="W57" s="1431" t="str">
        <f>UPPER(IF($D$31="","",VLOOKUP($D$31,'ž glavni turnir žrebna lista'!$A$7:$R$38,3)))</f>
        <v/>
      </c>
      <c r="X57" s="1431" t="str">
        <f>PROPER(IF($D$31="","",VLOOKUP($D$31,'ž glavni turnir žrebna lista'!$A$7:$R$38,4)))</f>
        <v/>
      </c>
      <c r="Y57" s="1433" t="str">
        <f>IF(W57="","",IF($U$32&lt;&gt;$U$31,"",IF($J$33="bb",1,IF($J$33="","0",$I$33))))</f>
        <v/>
      </c>
      <c r="Z57" s="1433" t="str">
        <f>IF($W$45="","",IF($U$34&lt;&gt;$U$31,"",IF($L$35="bb",1,IF($L$35="","0",$K$36))))</f>
        <v/>
      </c>
      <c r="AA57" s="1433" t="str">
        <f>IF($W$45="","",IF($U$30&lt;&gt;$U$31,"",IF($N$31="bb",1,IF($N$31="","0",$M$26))))</f>
        <v/>
      </c>
      <c r="AB57" s="1433" t="str">
        <f>IF($W$45="","",IF($U$22&lt;&gt;$U$31,"",IF($P$23="bb",1,IF($P$23="","0",$O$14))))</f>
        <v/>
      </c>
      <c r="AC57" s="1433" t="str">
        <f>IF($W$45="","",IF($U$38&lt;&gt;$U$31,"",IF($P$39="bb",1,IF($P$39="","0",$Q$54))))</f>
        <v/>
      </c>
      <c r="AD57" s="1433"/>
      <c r="AE57" s="1439">
        <f t="shared" si="3"/>
        <v>0</v>
      </c>
      <c r="AF57" s="1431" t="str">
        <f>IF($C31="","",'ž glavni 32'!$C$31)</f>
        <v/>
      </c>
      <c r="AG57" s="1431" t="str">
        <f>UPPER(IF($D$31="","",VLOOKUP($D$31,'ž glavni turnir žrebna lista'!$A$7:$R$38,3)))</f>
        <v/>
      </c>
      <c r="AH57" s="1431" t="str">
        <f>PROPER(IF($D$31="","",VLOOKUP($D$31,'ž glavni turnir žrebna lista'!$A$7:$R$38,4)))</f>
        <v/>
      </c>
      <c r="AI57" s="1439">
        <f t="shared" si="4"/>
        <v>0</v>
      </c>
    </row>
    <row r="58" spans="1:35" s="33" customFormat="1" ht="9.6" customHeight="1">
      <c r="A58" s="501"/>
      <c r="B58" s="111"/>
      <c r="C58" s="111"/>
      <c r="D58" s="119"/>
      <c r="E58" s="112"/>
      <c r="F58" s="112"/>
      <c r="G58" s="113"/>
      <c r="H58" s="112"/>
      <c r="I58" s="268"/>
      <c r="J58" s="114" t="s">
        <v>151</v>
      </c>
      <c r="K58" s="120"/>
      <c r="L58" s="116" t="str">
        <f>UPPER(IF(OR(K58="a",K58="as"),J56,IF(OR(K58="b",K58="bs"),J60,)))</f>
        <v/>
      </c>
      <c r="M58" s="1125">
        <f>IF(OR(K58="a",K58="as"),K56,IF(OR(K58="b",K58="bs"),K60,))</f>
        <v>0</v>
      </c>
      <c r="N58" s="105"/>
      <c r="O58" s="1115"/>
      <c r="P58" s="105"/>
      <c r="Q58" s="105"/>
      <c r="R58" s="109"/>
      <c r="U58" s="896" t="str">
        <f>IF(OR(K58="a",K58="as"),U56,IF(OR(K58="b",K58="bs"),U60,""))</f>
        <v/>
      </c>
      <c r="V58" s="1431">
        <v>14</v>
      </c>
      <c r="W58" s="1431" t="str">
        <f>UPPER(IF($D$33="","",VLOOKUP($D$33,'ž glavni turnir žrebna lista'!$A$7:$R$38,3)))</f>
        <v/>
      </c>
      <c r="X58" s="1431" t="str">
        <f>PROPER(IF($D$33="","",VLOOKUP($D$33,'ž glavni turnir žrebna lista'!$A$7:$R$38,4)))</f>
        <v/>
      </c>
      <c r="Y58" s="1433" t="str">
        <f>IF(W58="","",IF($U$32&lt;&gt;$U$33,"",IF($J$33="bb",1,IF($J$33="","0",$I$31))))</f>
        <v/>
      </c>
      <c r="Z58" s="1433" t="str">
        <f>IF($W$45="","",IF($U$34&lt;&gt;$U$33,"",IF($L$35="bb",1,IF($L$35="","0",$K$36))))</f>
        <v/>
      </c>
      <c r="AA58" s="1433" t="str">
        <f>IF($W$45="","",IF($U$30&lt;&gt;$U$33,"",IF($N$31="bb",1,IF($N$31="","0",$M$26))))</f>
        <v/>
      </c>
      <c r="AB58" s="1433" t="str">
        <f>IF($W$45="","",IF($U$22&lt;&gt;$U$33,"",IF($P$23="bb",1,IF($P$23="","0",$O$14))))</f>
        <v/>
      </c>
      <c r="AC58" s="1433" t="str">
        <f>IF($W$45="","",IF($U$38&lt;&gt;$U$33,"",IF($P$39="bb",1,IF($P$39="","0",$Q$54))))</f>
        <v/>
      </c>
      <c r="AD58" s="1433"/>
      <c r="AE58" s="1439">
        <f t="shared" si="3"/>
        <v>0</v>
      </c>
      <c r="AF58" s="1431" t="str">
        <f>IF($C33="","",'ž glavni 32'!$C$33)</f>
        <v/>
      </c>
      <c r="AG58" s="1431" t="str">
        <f>UPPER(IF($D$33="","",VLOOKUP($D$33,'ž glavni turnir žrebna lista'!$A$7:$R$38,3)))</f>
        <v/>
      </c>
      <c r="AH58" s="1431" t="str">
        <f>PROPER(IF($D$33="","",VLOOKUP($D$33,'ž glavni turnir žrebna lista'!$A$7:$R$38,4)))</f>
        <v/>
      </c>
      <c r="AI58" s="1439">
        <f t="shared" si="4"/>
        <v>0</v>
      </c>
    </row>
    <row r="59" spans="1:35" s="33" customFormat="1" ht="9.6" customHeight="1">
      <c r="A59" s="501">
        <v>27</v>
      </c>
      <c r="B59" s="101" t="str">
        <f>IF($D59="","",VLOOKUP($D59,'ž glavni turnir žrebna lista'!$A$7:$R$38,17))</f>
        <v/>
      </c>
      <c r="C59" s="101" t="str">
        <f>IF($D59="","",VLOOKUP($D59,'ž glavni turnir žrebna lista'!$A$7:$R$38,2))</f>
        <v/>
      </c>
      <c r="D59" s="102"/>
      <c r="E59" s="118" t="str">
        <f>UPPER(IF($D59="","",VLOOKUP($D59,'ž glavni turnir žrebna lista'!$A$7:$R$38,3)))</f>
        <v/>
      </c>
      <c r="F59" s="118" t="str">
        <f>PROPER(IF($D59="","",VLOOKUP($D59,'ž glavni turnir žrebna lista'!$A$7:$R$38,4)))</f>
        <v/>
      </c>
      <c r="G59" s="118"/>
      <c r="H59" s="118" t="str">
        <f>IF($D59="","",VLOOKUP($D59,'ž glavni turnir žrebna lista'!$A$7:$R$38,5))</f>
        <v/>
      </c>
      <c r="I59" s="1125" t="str">
        <f>IF($D59="","",VLOOKUP($D59,'ž glavni turnir žrebna lista'!$A$7:$R$38,14))</f>
        <v/>
      </c>
      <c r="J59" s="104"/>
      <c r="K59" s="264"/>
      <c r="L59" s="104"/>
      <c r="M59" s="936"/>
      <c r="N59" s="105"/>
      <c r="O59" s="1115"/>
      <c r="P59" s="105"/>
      <c r="Q59" s="105"/>
      <c r="R59" s="126"/>
      <c r="U59" s="896" t="str">
        <f>IF($D59="","",VLOOKUP($D59,'ž glavni turnir žrebna lista'!$A$7:$R$38,2))</f>
        <v/>
      </c>
      <c r="V59" s="1431">
        <v>15</v>
      </c>
      <c r="W59" s="1431" t="str">
        <f>UPPER(IF($D$35="","",VLOOKUP($D$35,'ž glavni turnir žrebna lista'!$A$7:$R$38,3)))</f>
        <v/>
      </c>
      <c r="X59" s="1431" t="str">
        <f>PROPER(IF($D$35="","",VLOOKUP($D$35,'ž glavni turnir žrebna lista'!$A$7:$R$38,4)))</f>
        <v/>
      </c>
      <c r="Y59" s="1433" t="str">
        <f>IF(W59="","",IF($U$36&lt;&gt;$U$35,"",IF($J$37="bb",1,IF($J$37="","0",$I$37))))</f>
        <v/>
      </c>
      <c r="Z59" s="1433" t="str">
        <f>IF($W$45="","",IF($U$34&lt;&gt;$U$35,"",IF($L$35="bb",1,IF($L$35="","0",$K$32))))</f>
        <v/>
      </c>
      <c r="AA59" s="1433" t="str">
        <f>IF($W$45="","",IF($U$30&lt;&gt;$U$35,"",IF($N$31="bb",1,IF($N$31="","0",$M$26))))</f>
        <v/>
      </c>
      <c r="AB59" s="1433" t="str">
        <f>IF($W$45="","",IF($U$22&lt;&gt;$U$35,"",IF($P$23="bb",1,IF($P$23="","0",$O$14))))</f>
        <v/>
      </c>
      <c r="AC59" s="1433" t="str">
        <f>IF($W$45="","",IF($U$38&lt;&gt;$U$35,"",IF($P$39="bb",1,IF($P$39="","0",$Q$54))))</f>
        <v/>
      </c>
      <c r="AD59" s="1433"/>
      <c r="AE59" s="1439">
        <f t="shared" si="3"/>
        <v>0</v>
      </c>
      <c r="AF59" s="1431" t="str">
        <f>IF($C35="","",'ž glavni 32'!$C$35)</f>
        <v/>
      </c>
      <c r="AG59" s="1431" t="str">
        <f>UPPER(IF($D$35="","",VLOOKUP($D$35,'ž glavni turnir žrebna lista'!$A$7:$R$38,3)))</f>
        <v/>
      </c>
      <c r="AH59" s="1431" t="str">
        <f>PROPER(IF($D$35="","",VLOOKUP($D$35,'ž glavni turnir žrebna lista'!$A$7:$R$38,4)))</f>
        <v/>
      </c>
      <c r="AI59" s="1439">
        <f t="shared" si="4"/>
        <v>0</v>
      </c>
    </row>
    <row r="60" spans="1:35" s="33" customFormat="1" ht="9.6" customHeight="1">
      <c r="A60" s="501"/>
      <c r="B60" s="111"/>
      <c r="C60" s="111"/>
      <c r="D60" s="119"/>
      <c r="E60" s="112"/>
      <c r="F60" s="112"/>
      <c r="G60" s="113"/>
      <c r="H60" s="114" t="s">
        <v>151</v>
      </c>
      <c r="I60" s="115"/>
      <c r="J60" s="116" t="str">
        <f>UPPER(IF(OR(I60="a",I60="as"),E59,IF(OR(I60="b",I60="bs"),E61,)))</f>
        <v/>
      </c>
      <c r="K60" s="1126">
        <f>IF(OR(I60="a",I60="as"),I59,IF(OR(I60="b",I60="bs"),I61,))</f>
        <v>0</v>
      </c>
      <c r="L60" s="104"/>
      <c r="M60" s="936"/>
      <c r="N60" s="105"/>
      <c r="O60" s="1115"/>
      <c r="P60" s="105"/>
      <c r="Q60" s="105"/>
      <c r="R60" s="109"/>
      <c r="U60" s="896" t="str">
        <f>IF(OR(I60="a",I60="as"),C59,IF(OR(I60="b",I60="bs"),C61,""))</f>
        <v/>
      </c>
      <c r="V60" s="1431">
        <v>16</v>
      </c>
      <c r="W60" s="1431" t="str">
        <f>UPPER(IF($D$37="","",VLOOKUP($D$37,'ž glavni turnir žrebna lista'!$A$7:$R$38,3)))</f>
        <v/>
      </c>
      <c r="X60" s="1431" t="str">
        <f>PROPER(IF($D$37="","",VLOOKUP($D$37,'ž glavni turnir žrebna lista'!$A$7:$R$38,4)))</f>
        <v/>
      </c>
      <c r="Y60" s="1433" t="str">
        <f>IF(W60="","",IF($U$36&lt;&gt;$U$37,"",IF($J$37="bb",1,IF($J$37="","0",$I$35))))</f>
        <v/>
      </c>
      <c r="Z60" s="1433" t="str">
        <f>IF($W$45="","",IF($U$34&lt;&gt;$U$37,"",IF($L$35="bb",1,IF($L$35="","0",$K$32))))</f>
        <v/>
      </c>
      <c r="AA60" s="1433" t="str">
        <f>IF($W$45="","",IF($U$30&lt;&gt;$U$37,"",IF($N$31="bb",1,IF($N$31="","0",$M$26))))</f>
        <v/>
      </c>
      <c r="AB60" s="1433" t="str">
        <f>IF($W$45="","",IF($U$22&lt;&gt;$U$37,"",IF($P$23="bb",1,IF($P$23="","0",$O$14))))</f>
        <v/>
      </c>
      <c r="AC60" s="1433" t="str">
        <f>IF($W$45="","",IF($U$38&lt;&gt;$U$37,"",IF($P$39="bb",1,IF($P$39="","0",$Q$54))))</f>
        <v/>
      </c>
      <c r="AD60" s="1433"/>
      <c r="AE60" s="1439">
        <f t="shared" si="3"/>
        <v>0</v>
      </c>
      <c r="AF60" s="1431" t="str">
        <f>IF($C37="","",'ž glavni 32'!$C$37)</f>
        <v/>
      </c>
      <c r="AG60" s="1431" t="str">
        <f>UPPER(IF($D$37="","",VLOOKUP($D$37,'ž glavni turnir žrebna lista'!$A$7:$R$38,3)))</f>
        <v/>
      </c>
      <c r="AH60" s="1431" t="str">
        <f>PROPER(IF($D$37="","",VLOOKUP($D$37,'ž glavni turnir žrebna lista'!$A$7:$R$38,4)))</f>
        <v/>
      </c>
      <c r="AI60" s="1439">
        <f t="shared" si="4"/>
        <v>0</v>
      </c>
    </row>
    <row r="61" spans="1:35" s="33" customFormat="1" ht="9.6" customHeight="1">
      <c r="A61" s="501">
        <v>28</v>
      </c>
      <c r="B61" s="101" t="str">
        <f>IF($D61="","",VLOOKUP($D61,'ž glavni turnir žrebna lista'!$A$7:$R$38,17))</f>
        <v/>
      </c>
      <c r="C61" s="101" t="str">
        <f>IF($D61="","",VLOOKUP($D61,'ž glavni turnir žrebna lista'!$A$7:$R$38,2))</f>
        <v/>
      </c>
      <c r="D61" s="102"/>
      <c r="E61" s="118" t="str">
        <f>UPPER(IF($D61="","",VLOOKUP($D61,'ž glavni turnir žrebna lista'!$A$7:$R$38,3)))</f>
        <v/>
      </c>
      <c r="F61" s="118" t="str">
        <f>PROPER(IF($D61="","",VLOOKUP($D61,'ž glavni turnir žrebna lista'!$A$7:$R$38,4)))</f>
        <v/>
      </c>
      <c r="G61" s="118"/>
      <c r="H61" s="118" t="str">
        <f>IF($D61="","",VLOOKUP($D61,'ž glavni turnir žrebna lista'!$A$7:$R$38,5))</f>
        <v/>
      </c>
      <c r="I61" s="1126" t="str">
        <f>IF($D61="","",VLOOKUP($D61,'ž glavni turnir žrebna lista'!$A$7:$R$38,14))</f>
        <v/>
      </c>
      <c r="J61" s="104"/>
      <c r="K61" s="253"/>
      <c r="L61" s="104"/>
      <c r="M61" s="936"/>
      <c r="N61" s="105"/>
      <c r="O61" s="1115"/>
      <c r="P61" s="1674" t="s">
        <v>356</v>
      </c>
      <c r="Q61" s="1676"/>
      <c r="R61" s="109"/>
      <c r="U61" s="896" t="str">
        <f>IF($D61="","",VLOOKUP($D61,'ž glavni turnir žrebna lista'!$A$7:$R$38,2))</f>
        <v/>
      </c>
      <c r="V61" s="1431">
        <v>17</v>
      </c>
      <c r="W61" s="1431" t="str">
        <f>UPPER(IF($D$39="","",VLOOKUP($D$39,'ž glavni turnir žrebna lista'!$A$7:$R$38,3)))</f>
        <v/>
      </c>
      <c r="X61" s="1431" t="str">
        <f>PROPER(IF($D$39="","",VLOOKUP($D$39,'ž glavni turnir žrebna lista'!$A$7:$R$38,4)))</f>
        <v/>
      </c>
      <c r="Y61" s="1433" t="str">
        <f>IF(W61="","",IF($U$40&lt;&gt;$U$39,"",IF($J$41="bb",1,IF($J$41="","0",$I$41))))</f>
        <v/>
      </c>
      <c r="Z61" s="1433" t="str">
        <f>IF($W$45="","",IF($U$42&lt;&gt;$U$39,"",IF($L$43="bb",1,IF($L$43="","0",$K$44))))</f>
        <v/>
      </c>
      <c r="AA61" s="1433" t="str">
        <f>IF($W$45="","",IF($U$46&lt;&gt;$U$39,"",IF($N$47="bb",1,IF($N$47="","0",$M$50))))</f>
        <v/>
      </c>
      <c r="AB61" s="1433" t="str">
        <f>IF($W$45="","",IF($U$54&lt;&gt;$U$39,"",IF($P$55="bb",1,IF($P$55="","0",$O$62))))</f>
        <v/>
      </c>
      <c r="AC61" s="1433" t="str">
        <f>IF($W$45="","",IF($U$38&lt;&gt;$U$39,"",IF($P$39="bb",1,IF($P$39="","0",$Q$22))))</f>
        <v/>
      </c>
      <c r="AD61" s="1433"/>
      <c r="AE61" s="1439">
        <f t="shared" si="3"/>
        <v>0</v>
      </c>
      <c r="AF61" s="1431" t="str">
        <f>IF($C39="","",'ž glavni 32'!$C$39)</f>
        <v/>
      </c>
      <c r="AG61" s="1431" t="str">
        <f>UPPER(IF($D$39="","",VLOOKUP($D$39,'ž glavni turnir žrebna lista'!$A$7:$R$38,3)))</f>
        <v/>
      </c>
      <c r="AH61" s="1431" t="str">
        <f>PROPER(IF($D$39="","",VLOOKUP($D$39,'ž glavni turnir žrebna lista'!$A$7:$R$38,4)))</f>
        <v/>
      </c>
      <c r="AI61" s="1439">
        <f t="shared" si="4"/>
        <v>0</v>
      </c>
    </row>
    <row r="62" spans="1:35" s="33" customFormat="1" ht="9.6" customHeight="1">
      <c r="A62" s="501"/>
      <c r="B62" s="111"/>
      <c r="C62" s="111"/>
      <c r="D62" s="119"/>
      <c r="E62" s="104"/>
      <c r="F62" s="104"/>
      <c r="G62" s="44"/>
      <c r="H62" s="123"/>
      <c r="I62" s="268"/>
      <c r="J62" s="104"/>
      <c r="K62" s="253"/>
      <c r="L62" s="114" t="s">
        <v>151</v>
      </c>
      <c r="M62" s="120"/>
      <c r="N62" s="116" t="str">
        <f>UPPER(IF(OR(M62="a",M62="as"),L58,IF(OR(M62="b",M62="bs"),L66,)))</f>
        <v/>
      </c>
      <c r="O62" s="1125">
        <f>IF(OR(M62="a",M62="as"),M58,IF(OR(M62="b",M62="bs"),M66,))</f>
        <v>0</v>
      </c>
      <c r="P62" s="1674"/>
      <c r="Q62" s="1676"/>
      <c r="R62" s="109"/>
      <c r="S62" s="889" t="str">
        <f>IF($S$63&gt;=310,1,IF($S$63&gt;=220,2,IF($S$63&gt;=10,3,"")))</f>
        <v/>
      </c>
      <c r="U62" s="896" t="str">
        <f>IF(OR(M62="a",M62="as"),U58,IF(OR(M62="b",M62="bs"),U66,""))</f>
        <v/>
      </c>
      <c r="V62" s="1431">
        <v>18</v>
      </c>
      <c r="W62" s="1431" t="str">
        <f>UPPER(IF($D$41="","",VLOOKUP($D$41,'ž glavni turnir žrebna lista'!$A$7:$R$38,3)))</f>
        <v/>
      </c>
      <c r="X62" s="1431" t="str">
        <f>PROPER(IF($D$41="","",VLOOKUP($D$41,'ž glavni turnir žrebna lista'!$A$7:$R$38,4)))</f>
        <v/>
      </c>
      <c r="Y62" s="1433" t="str">
        <f>IF(W62="","",IF($U$40&lt;&gt;$U$41,"",IF($J$41="bb",1,IF($J$41="","0",$I$39))))</f>
        <v/>
      </c>
      <c r="Z62" s="1433" t="str">
        <f>IF($W$45="","",IF($U$42&lt;&gt;$U$41,"",IF($L$43="bb",1,IF($L$43="","0",$K$44))))</f>
        <v/>
      </c>
      <c r="AA62" s="1433" t="str">
        <f>IF($W$45="","",IF($U$46&lt;&gt;$U$41,"",IF($N$47="bb",1,IF($N$47="","0",$M$50))))</f>
        <v/>
      </c>
      <c r="AB62" s="1433" t="str">
        <f>IF($W$45="","",IF($U$54&lt;&gt;$U$41,"",IF($P$55="bb",1,IF($P$55="","0",$O$62))))</f>
        <v/>
      </c>
      <c r="AC62" s="1433" t="str">
        <f>IF($W$45="","",IF($U$38&lt;&gt;$U$41,"",IF($P$39="bb",1,IF($P$39="","0",$Q$22))))</f>
        <v/>
      </c>
      <c r="AD62" s="1433"/>
      <c r="AE62" s="1439">
        <f t="shared" si="3"/>
        <v>0</v>
      </c>
      <c r="AF62" s="1431" t="str">
        <f>IF($C41="","",'ž glavni 32'!$C$41)</f>
        <v/>
      </c>
      <c r="AG62" s="1431" t="str">
        <f>UPPER(IF($D$41="","",VLOOKUP($D$41,'ž glavni turnir žrebna lista'!$A$7:$R$38,3)))</f>
        <v/>
      </c>
      <c r="AH62" s="1431" t="str">
        <f>PROPER(IF($D$41="","",VLOOKUP($D$41,'ž glavni turnir žrebna lista'!$A$7:$R$38,4)))</f>
        <v/>
      </c>
      <c r="AI62" s="1439">
        <f t="shared" si="4"/>
        <v>0</v>
      </c>
    </row>
    <row r="63" spans="1:35" s="33" customFormat="1" ht="9.6" customHeight="1">
      <c r="A63" s="501">
        <v>29</v>
      </c>
      <c r="B63" s="101" t="str">
        <f>IF($D63="","",VLOOKUP($D63,'ž glavni turnir žrebna lista'!$A$7:$R$38,17))</f>
        <v/>
      </c>
      <c r="C63" s="101" t="str">
        <f>IF($D63="","",VLOOKUP($D63,'ž glavni turnir žrebna lista'!$A$7:$R$38,2))</f>
        <v/>
      </c>
      <c r="D63" s="102"/>
      <c r="E63" s="118" t="str">
        <f>UPPER(IF($D63="","",VLOOKUP($D63,'ž glavni turnir žrebna lista'!$A$7:$R$38,3)))</f>
        <v/>
      </c>
      <c r="F63" s="118" t="str">
        <f>PROPER(IF($D63="","",VLOOKUP($D63,'ž glavni turnir žrebna lista'!$A$7:$R$38,4)))</f>
        <v/>
      </c>
      <c r="G63" s="118"/>
      <c r="H63" s="118" t="str">
        <f>IF($D63="","",VLOOKUP($D63,'ž glavni turnir žrebna lista'!$A$7:$R$38,5))</f>
        <v/>
      </c>
      <c r="I63" s="1125" t="str">
        <f>IF($D63="","",VLOOKUP($D63,'ž glavni turnir žrebna lista'!$A$7:$R$38,14))</f>
        <v/>
      </c>
      <c r="J63" s="104"/>
      <c r="K63" s="253"/>
      <c r="L63" s="104"/>
      <c r="M63" s="936"/>
      <c r="N63" s="104"/>
      <c r="O63" s="280"/>
      <c r="P63" s="1128" t="s">
        <v>347</v>
      </c>
      <c r="Q63" s="874">
        <f>MIN(J4,S62)</f>
        <v>0</v>
      </c>
      <c r="R63" s="109"/>
      <c r="S63" s="890">
        <f>SUM(LARGE(H72:H79,{1}),LARGE(H72:H79,{2}),LARGE(H72:H79,{3}),LARGE(H72:H79,{4}))</f>
        <v>0</v>
      </c>
      <c r="U63" s="896" t="str">
        <f>IF($D63="","",VLOOKUP($D63,'ž glavni turnir žrebna lista'!$A$7:$R$38,2))</f>
        <v/>
      </c>
      <c r="V63" s="1431">
        <v>19</v>
      </c>
      <c r="W63" s="1431" t="str">
        <f>UPPER(IF($D$43="","",VLOOKUP($D$43,'ž glavni turnir žrebna lista'!$A$7:$R$38,3)))</f>
        <v/>
      </c>
      <c r="X63" s="1431" t="str">
        <f>PROPER(IF($D$43="","",VLOOKUP($D$43,'ž glavni turnir žrebna lista'!$A$7:$R$38,4)))</f>
        <v/>
      </c>
      <c r="Y63" s="1433" t="str">
        <f>IF(W63="","",IF($U$44&lt;&gt;$U$43,"",IF($J$45="bb",1,IF($J$45="","0",$I$45))))</f>
        <v/>
      </c>
      <c r="Z63" s="1433" t="str">
        <f>IF($W$45="","",IF($U$42&lt;&gt;$U$43,"",IF($L$43="bb",1,IF($L$43="","0",$K$40))))</f>
        <v/>
      </c>
      <c r="AA63" s="1433" t="str">
        <f>IF($W$45="","",IF($U$46&lt;&gt;$U$43,"",IF($N$47="bb",1,IF($N$47="","0",$M$50))))</f>
        <v/>
      </c>
      <c r="AB63" s="1433" t="str">
        <f>IF($W$45="","",IF($U$54&lt;&gt;$U$43,"",IF($P$55="bb",1,IF($P$55="","0",$O$62))))</f>
        <v/>
      </c>
      <c r="AC63" s="1433" t="str">
        <f>IF($W$45="","",IF($U$38&lt;&gt;$U$43,"",IF($P$39="bb",1,IF($P$39="","0",$Q$22))))</f>
        <v/>
      </c>
      <c r="AD63" s="1433"/>
      <c r="AE63" s="1439">
        <f t="shared" si="3"/>
        <v>0</v>
      </c>
      <c r="AF63" s="1431" t="str">
        <f>IF($C43="","",'ž glavni 32'!$C$43)</f>
        <v/>
      </c>
      <c r="AG63" s="1431" t="str">
        <f>UPPER(IF($D$43="","",VLOOKUP($D$43,'ž glavni turnir žrebna lista'!$A$7:$R$38,3)))</f>
        <v/>
      </c>
      <c r="AH63" s="1431" t="str">
        <f>PROPER(IF($D$43="","",VLOOKUP($D$43,'ž glavni turnir žrebna lista'!$A$7:$R$38,4)))</f>
        <v/>
      </c>
      <c r="AI63" s="1439">
        <f t="shared" si="4"/>
        <v>0</v>
      </c>
    </row>
    <row r="64" spans="1:35" s="33" customFormat="1" ht="9.6" customHeight="1">
      <c r="A64" s="501"/>
      <c r="B64" s="111"/>
      <c r="C64" s="111"/>
      <c r="D64" s="119"/>
      <c r="E64" s="112"/>
      <c r="F64" s="112"/>
      <c r="G64" s="113"/>
      <c r="H64" s="114" t="s">
        <v>151</v>
      </c>
      <c r="I64" s="115"/>
      <c r="J64" s="116" t="str">
        <f>UPPER(IF(OR(I64="a",I64="as"),E63,IF(OR(I64="b",I64="bs"),E65,)))</f>
        <v/>
      </c>
      <c r="K64" s="1125">
        <f>IF(OR(I64="a",I64="as"),I63,IF(OR(I64="b",I64="bs"),I65,))</f>
        <v>0</v>
      </c>
      <c r="L64" s="104"/>
      <c r="M64" s="936"/>
      <c r="N64" s="122"/>
      <c r="O64" s="280"/>
      <c r="P64" s="840" t="s">
        <v>201</v>
      </c>
      <c r="Q64" s="1549" t="str">
        <f>IF($C$2="B turnir",16,IF($Q$63=1,480,IF($Q$63=2,240,IF($Q$63=3,160,""))))</f>
        <v/>
      </c>
      <c r="R64" s="109"/>
      <c r="U64" s="896" t="str">
        <f>IF(OR(I64="a",I64="as"),C63,IF(OR(I64="b",I64="bs"),C65,""))</f>
        <v/>
      </c>
      <c r="V64" s="1431">
        <v>20</v>
      </c>
      <c r="W64" s="1431" t="str">
        <f>UPPER(IF($D$45="","",VLOOKUP($D$45,'ž glavni turnir žrebna lista'!$A$7:$R$38,3)))</f>
        <v/>
      </c>
      <c r="X64" s="1431" t="str">
        <f>PROPER(IF($D$45="","",VLOOKUP($D$45,'ž glavni turnir žrebna lista'!$A$7:$R$38,4)))</f>
        <v/>
      </c>
      <c r="Y64" s="1433" t="str">
        <f>IF(W64="","",IF($U$44&lt;&gt;$U$45,"",IF($J$45="bb",1,IF($J$45="","0",$I$43))))</f>
        <v/>
      </c>
      <c r="Z64" s="1433" t="str">
        <f>IF($W$45="","",IF($U$42&lt;&gt;$U$45,"",IF($L$43="bb",1,IF($L$43="","0",$K$40))))</f>
        <v/>
      </c>
      <c r="AA64" s="1433" t="str">
        <f>IF($W$45="","",IF($U$46&lt;&gt;$U$45,"",IF($N$47="bb",1,IF($N$47="","0",$M$50))))</f>
        <v/>
      </c>
      <c r="AB64" s="1433" t="str">
        <f>IF($W$45="","",IF($U$54&lt;&gt;$U$45,"",IF($P$55="bb",1,IF($P$55="","0",$O$62))))</f>
        <v/>
      </c>
      <c r="AC64" s="1433" t="str">
        <f>IF($W$45="","",IF($U$38&lt;&gt;$U$45,"",IF($P$39="bb",1,IF($P$39="","0",$Q$22))))</f>
        <v/>
      </c>
      <c r="AD64" s="1433"/>
      <c r="AE64" s="1439">
        <f t="shared" si="3"/>
        <v>0</v>
      </c>
      <c r="AF64" s="1431" t="str">
        <f>IF($C45="","",'ž glavni 32'!$C$45)</f>
        <v/>
      </c>
      <c r="AG64" s="1431" t="str">
        <f>UPPER(IF($D$45="","",VLOOKUP($D$45,'ž glavni turnir žrebna lista'!$A$7:$R$38,3)))</f>
        <v/>
      </c>
      <c r="AH64" s="1431" t="str">
        <f>PROPER(IF($D$45="","",VLOOKUP($D$45,'ž glavni turnir žrebna lista'!$A$7:$R$38,4)))</f>
        <v/>
      </c>
      <c r="AI64" s="1439">
        <f t="shared" si="4"/>
        <v>0</v>
      </c>
    </row>
    <row r="65" spans="1:59" s="33" customFormat="1" ht="9.6" customHeight="1">
      <c r="A65" s="501">
        <v>30</v>
      </c>
      <c r="B65" s="101" t="str">
        <f>IF($D65="","",VLOOKUP($D65,'ž glavni turnir žrebna lista'!$A$7:$R$38,17))</f>
        <v/>
      </c>
      <c r="C65" s="101" t="str">
        <f>IF($D65="","",VLOOKUP($D65,'ž glavni turnir žrebna lista'!$A$7:$R$38,2))</f>
        <v/>
      </c>
      <c r="D65" s="102"/>
      <c r="E65" s="118" t="str">
        <f>UPPER(IF($D65="","",VLOOKUP($D65,'ž glavni turnir žrebna lista'!$A$7:$R$38,3)))</f>
        <v/>
      </c>
      <c r="F65" s="118" t="str">
        <f>PROPER(IF($D65="","",VLOOKUP($D65,'ž glavni turnir žrebna lista'!$A$7:$R$38,4)))</f>
        <v/>
      </c>
      <c r="G65" s="118"/>
      <c r="H65" s="118" t="str">
        <f>IF($D65="","",VLOOKUP($D65,'ž glavni turnir žrebna lista'!$A$7:$R$38,5))</f>
        <v/>
      </c>
      <c r="I65" s="1126" t="str">
        <f>IF($D65="","",VLOOKUP($D65,'ž glavni turnir žrebna lista'!$A$7:$R$38,14))</f>
        <v/>
      </c>
      <c r="J65" s="104"/>
      <c r="K65" s="269"/>
      <c r="L65" s="104"/>
      <c r="M65" s="936"/>
      <c r="N65" s="122"/>
      <c r="O65" s="280"/>
      <c r="P65" s="620" t="s">
        <v>202</v>
      </c>
      <c r="Q65" s="1550" t="str">
        <f>IF($C$2="B turnir",12,IF($Q$63=1,360,IF($Q$63=2,180,IF($Q$63=3,120,""))))</f>
        <v/>
      </c>
      <c r="R65" s="109"/>
      <c r="U65" s="896" t="str">
        <f>IF($D65="","",VLOOKUP($D65,'ž glavni turnir žrebna lista'!$A$7:$R$38,2))</f>
        <v/>
      </c>
      <c r="V65" s="1431">
        <v>21</v>
      </c>
      <c r="W65" s="1431" t="str">
        <f>UPPER(IF($D$47="","",VLOOKUP($D$47,'ž glavni turnir žrebna lista'!$A$7:$R$38,3)))</f>
        <v/>
      </c>
      <c r="X65" s="1431" t="str">
        <f>PROPER(IF($D$47="","",VLOOKUP($D$47,'ž glavni turnir žrebna lista'!$A$7:$R$38,4)))</f>
        <v/>
      </c>
      <c r="Y65" s="1433" t="str">
        <f>IF(W65="","",IF($U$48&lt;&gt;$U$47,"",IF($J$49="bb",1,IF($J$49="","0",$I$49))))</f>
        <v/>
      </c>
      <c r="Z65" s="1433" t="str">
        <f>IF($W$45="","",IF($U$50&lt;&gt;$U$47,"",IF($L$51="bb",1,IF($L$51="","0",$K$52))))</f>
        <v/>
      </c>
      <c r="AA65" s="1433" t="str">
        <f>IF($W$45="","",IF($U$46&lt;&gt;$U$47,"",IF($N$47="bb",1,IF($N$47="","0",$M$42))))</f>
        <v/>
      </c>
      <c r="AB65" s="1433" t="str">
        <f>IF($W$45="","",IF($U$54&lt;&gt;$U$47,"",IF($P$55="bb",1,IF($P$55="","0",$O$62))))</f>
        <v/>
      </c>
      <c r="AC65" s="1433" t="str">
        <f>IF($W$45="","",IF($U$38&lt;&gt;$U$47,"",IF($P$39="bb",1,IF($P$39="","0",$Q$22))))</f>
        <v/>
      </c>
      <c r="AD65" s="1433"/>
      <c r="AE65" s="1439">
        <f t="shared" si="3"/>
        <v>0</v>
      </c>
      <c r="AF65" s="1431" t="str">
        <f>IF($C47="","",'ž glavni 32'!$C$47)</f>
        <v/>
      </c>
      <c r="AG65" s="1431" t="str">
        <f>UPPER(IF($D$47="","",VLOOKUP($D$47,'ž glavni turnir žrebna lista'!$A$7:$R$38,3)))</f>
        <v/>
      </c>
      <c r="AH65" s="1431" t="str">
        <f>PROPER(IF($D$47="","",VLOOKUP($D$47,'ž glavni turnir žrebna lista'!$A$7:$R$38,4)))</f>
        <v/>
      </c>
      <c r="AI65" s="1439">
        <f t="shared" si="4"/>
        <v>0</v>
      </c>
    </row>
    <row r="66" spans="1:59" s="33" customFormat="1" ht="9.6" customHeight="1">
      <c r="A66" s="501"/>
      <c r="B66" s="111"/>
      <c r="C66" s="111"/>
      <c r="D66" s="119"/>
      <c r="E66" s="112"/>
      <c r="F66" s="112"/>
      <c r="G66" s="113"/>
      <c r="H66" s="104"/>
      <c r="I66" s="268"/>
      <c r="J66" s="114" t="s">
        <v>151</v>
      </c>
      <c r="K66" s="120"/>
      <c r="L66" s="116" t="str">
        <f>UPPER(IF(OR(K66="a",K66="as"),J64,IF(OR(K66="b",K66="bs"),J68,)))</f>
        <v/>
      </c>
      <c r="M66" s="1126">
        <f>IF(OR(K66="a",K66="as"),K64,IF(OR(K66="b",K66="bs"),K68,))</f>
        <v>0</v>
      </c>
      <c r="N66" s="122"/>
      <c r="O66" s="280"/>
      <c r="P66" s="620" t="s">
        <v>344</v>
      </c>
      <c r="Q66" s="1550" t="str">
        <f>IF($C$2="B turnir",8,IF($Q$63=1,240,IF($Q$63=2,120,IF($Q$63=3,80,""))))</f>
        <v/>
      </c>
      <c r="R66" s="109"/>
      <c r="U66" s="896" t="str">
        <f>IF(OR(K66="a",K66="as"),U64,IF(OR(K66="b",K66="bs"),U68,""))</f>
        <v/>
      </c>
      <c r="V66" s="1431">
        <v>22</v>
      </c>
      <c r="W66" s="1431" t="str">
        <f>UPPER(IF($D$49="","",VLOOKUP($D$49,'ž glavni turnir žrebna lista'!$A$7:$R$38,3)))</f>
        <v/>
      </c>
      <c r="X66" s="1431" t="str">
        <f>PROPER(IF($D$49="","",VLOOKUP($D$49,'ž glavni turnir žrebna lista'!$A$7:$R$38,4)))</f>
        <v/>
      </c>
      <c r="Y66" s="1433" t="str">
        <f>IF(W66="","",IF($U$48&lt;&gt;$U$49,"",IF($J$49="bb",1,IF($J$49="","0",$I$47))))</f>
        <v/>
      </c>
      <c r="Z66" s="1433" t="str">
        <f>IF($W$45="","",IF($U$50&lt;&gt;$U$49,"",IF($L$51="bb",1,IF($L$51="","0",$K$52))))</f>
        <v/>
      </c>
      <c r="AA66" s="1433" t="str">
        <f>IF($W$45="","",IF($U$46&lt;&gt;$U$49,"",IF($N$47="bb",1,IF($N$47="","0",$M$42))))</f>
        <v/>
      </c>
      <c r="AB66" s="1433" t="str">
        <f>IF($W$45="","",IF($U$54&lt;&gt;$U$49,"",IF($P$55="bb",1,IF($P$55="","0",$O$62))))</f>
        <v/>
      </c>
      <c r="AC66" s="1433" t="str">
        <f>IF($W$45="","",IF($U$38&lt;&gt;$U$49,"",IF($P$39="bb",1,IF($P$39="","0",$Q$22))))</f>
        <v/>
      </c>
      <c r="AD66" s="1433"/>
      <c r="AE66" s="1439">
        <f t="shared" si="3"/>
        <v>0</v>
      </c>
      <c r="AF66" s="1431" t="str">
        <f>IF($C49="","",'ž glavni 32'!$C$49)</f>
        <v/>
      </c>
      <c r="AG66" s="1431" t="str">
        <f>UPPER(IF($D$49="","",VLOOKUP($D$49,'ž glavni turnir žrebna lista'!$A$7:$R$38,3)))</f>
        <v/>
      </c>
      <c r="AH66" s="1431" t="str">
        <f>PROPER(IF($D$49="","",VLOOKUP($D$49,'ž glavni turnir žrebna lista'!$A$7:$R$38,4)))</f>
        <v/>
      </c>
      <c r="AI66" s="1439">
        <f t="shared" si="4"/>
        <v>0</v>
      </c>
    </row>
    <row r="67" spans="1:59" s="33" customFormat="1" ht="9.6" customHeight="1">
      <c r="A67" s="501">
        <v>31</v>
      </c>
      <c r="B67" s="101" t="str">
        <f>IF($D67="","",VLOOKUP($D67,'ž glavni turnir žrebna lista'!$A$7:$R$38,17))</f>
        <v/>
      </c>
      <c r="C67" s="101" t="str">
        <f>IF($D67="","",VLOOKUP($D67,'ž glavni turnir žrebna lista'!$A$7:$R$38,2))</f>
        <v/>
      </c>
      <c r="D67" s="102"/>
      <c r="E67" s="118" t="str">
        <f>UPPER(IF($D67="","",VLOOKUP($D67,'ž glavni turnir žrebna lista'!$A$7:$R$38,3)))</f>
        <v/>
      </c>
      <c r="F67" s="118" t="str">
        <f>PROPER(IF($D67="","",VLOOKUP($D67,'ž glavni turnir žrebna lista'!$A$7:$R$38,4)))</f>
        <v/>
      </c>
      <c r="G67" s="118"/>
      <c r="H67" s="118" t="str">
        <f>IF($D67="","",VLOOKUP($D67,'ž glavni turnir žrebna lista'!$A$7:$R$38,5))</f>
        <v/>
      </c>
      <c r="I67" s="1125" t="str">
        <f>IF($D67="","",VLOOKUP($D67,'ž glavni turnir žrebna lista'!$A$7:$R$38,14))</f>
        <v/>
      </c>
      <c r="J67" s="104"/>
      <c r="K67" s="264"/>
      <c r="L67" s="104"/>
      <c r="M67" s="280"/>
      <c r="N67" s="122"/>
      <c r="O67" s="280"/>
      <c r="P67" s="620" t="s">
        <v>343</v>
      </c>
      <c r="Q67" s="1550" t="str">
        <f>IF($C$2="B turnir",4,IF($Q$63=1,120,IF($Q$63=2,60,IF($Q$63=3,40,""))))</f>
        <v/>
      </c>
      <c r="R67" s="109"/>
      <c r="U67" s="896" t="str">
        <f>IF($D67="","",VLOOKUP($D67,'ž glavni turnir žrebna lista'!$A$7:$R$38,2))</f>
        <v/>
      </c>
      <c r="V67" s="1431">
        <v>23</v>
      </c>
      <c r="W67" s="1431" t="str">
        <f>UPPER(IF($D$51="","",VLOOKUP($D$51,'ž glavni turnir žrebna lista'!$A$7:$R$38,3)))</f>
        <v/>
      </c>
      <c r="X67" s="1431" t="str">
        <f>PROPER(IF($D$51="","",VLOOKUP($D$51,'ž glavni turnir žrebna lista'!$A$7:$R$38,4)))</f>
        <v/>
      </c>
      <c r="Y67" s="1433" t="str">
        <f>IF(W67="","",IF($U$52&lt;&gt;$U$51,"",IF($J$53="bb",1,IF($J$53="","0",$I$53))))</f>
        <v/>
      </c>
      <c r="Z67" s="1433" t="str">
        <f>IF($W$45="","",IF($U$50&lt;&gt;$U$51,"",IF($L$51="bb",1,IF($L$51="","0",$K$48))))</f>
        <v/>
      </c>
      <c r="AA67" s="1433" t="str">
        <f>IF($W$45="","",IF($U$46&lt;&gt;$U$51,"",IF($N$47="bb",1,IF($N$47="","0",$M$42))))</f>
        <v/>
      </c>
      <c r="AB67" s="1433" t="str">
        <f>IF($W$45="","",IF($U$54&lt;&gt;$U$51,"",IF($P$55="bb",1,IF($P$55="","0",$O$62))))</f>
        <v/>
      </c>
      <c r="AC67" s="1433" t="str">
        <f>IF($W$45="","",IF($U$38&lt;&gt;$U$51,"",IF($P$39="bb",1,IF($P$39="","0",$Q$22))))</f>
        <v/>
      </c>
      <c r="AD67" s="1433"/>
      <c r="AE67" s="1439">
        <f t="shared" si="3"/>
        <v>0</v>
      </c>
      <c r="AF67" s="1431" t="str">
        <f>IF($C51="","",'ž glavni 32'!$C$51)</f>
        <v/>
      </c>
      <c r="AG67" s="1431" t="str">
        <f>UPPER(IF($D$51="","",VLOOKUP($D$51,'ž glavni turnir žrebna lista'!$A$7:$R$38,3)))</f>
        <v/>
      </c>
      <c r="AH67" s="1431" t="str">
        <f>PROPER(IF($D$51="","",VLOOKUP($D$51,'ž glavni turnir žrebna lista'!$A$7:$R$38,4)))</f>
        <v/>
      </c>
      <c r="AI67" s="1439">
        <f t="shared" si="4"/>
        <v>0</v>
      </c>
    </row>
    <row r="68" spans="1:59" s="33" customFormat="1" ht="9.6" customHeight="1">
      <c r="A68" s="501"/>
      <c r="B68" s="111"/>
      <c r="C68" s="111"/>
      <c r="D68" s="111"/>
      <c r="E68" s="112"/>
      <c r="F68" s="112"/>
      <c r="G68" s="113"/>
      <c r="H68" s="114" t="s">
        <v>151</v>
      </c>
      <c r="I68" s="115"/>
      <c r="J68" s="116" t="str">
        <f>UPPER(IF(OR(I68="a",I68="as"),E67,IF(OR(I68="b",I68="bs"),E69,)))</f>
        <v/>
      </c>
      <c r="K68" s="1126">
        <f>IF(OR(I68="a",I68="as"),I67,IF(OR(I68="b",I68="bs"),I69,))</f>
        <v>0</v>
      </c>
      <c r="L68" s="104"/>
      <c r="M68" s="280"/>
      <c r="N68" s="122"/>
      <c r="O68" s="280"/>
      <c r="P68" s="620" t="s">
        <v>342</v>
      </c>
      <c r="Q68" s="1550" t="str">
        <f>IF($C$2="B turnir",2,IF($Q$63=1,60,IF($Q$63=2,30,IF($Q$63=3,20,""))))</f>
        <v/>
      </c>
      <c r="R68" s="109"/>
      <c r="U68" s="896" t="str">
        <f>IF(OR(I68="a",I68="as"),C67,IF(OR(I68="b",I68="bs"),C69,""))</f>
        <v/>
      </c>
      <c r="V68" s="1431">
        <v>24</v>
      </c>
      <c r="W68" s="1431" t="str">
        <f>UPPER(IF($D$53="","",VLOOKUP($D$53,'ž glavni turnir žrebna lista'!$A$7:$R$38,3)))</f>
        <v/>
      </c>
      <c r="X68" s="1431" t="str">
        <f>PROPER(IF($D$53="","",VLOOKUP($D$53,'ž glavni turnir žrebna lista'!$A$7:$R$38,4)))</f>
        <v/>
      </c>
      <c r="Y68" s="1433" t="str">
        <f>IF(W68="","",IF($U$52&lt;&gt;$U$53,"",IF($J$53="bb",1,IF($J$53="","0",$I$51))))</f>
        <v/>
      </c>
      <c r="Z68" s="1433" t="str">
        <f>IF($W$45="","",IF($U$50&lt;&gt;$U$53,"",IF($L$51="bb",1,IF($L$51="","0",$K$48))))</f>
        <v/>
      </c>
      <c r="AA68" s="1433" t="str">
        <f>IF($W$45="","",IF($U$46&lt;&gt;$U$53,"",IF($N$47="bb",1,IF($N$47="","0",$M$42))))</f>
        <v/>
      </c>
      <c r="AB68" s="1433" t="str">
        <f>IF($W$45="","",IF($U$54&lt;&gt;$U$53,"",IF($P$55="bb",1,IF($P$55="","0",$O$62))))</f>
        <v/>
      </c>
      <c r="AC68" s="1433" t="str">
        <f>IF($W$45="","",IF($U$38&lt;&gt;$U$53,"",IF($P$39="bb",1,IF($P$39="","0",$Q$22))))</f>
        <v/>
      </c>
      <c r="AD68" s="1433"/>
      <c r="AE68" s="1439">
        <f t="shared" si="3"/>
        <v>0</v>
      </c>
      <c r="AF68" s="1431" t="str">
        <f>IF($C53="","",'ž glavni 32'!$C$53)</f>
        <v/>
      </c>
      <c r="AG68" s="1431" t="str">
        <f>UPPER(IF($D$53="","",VLOOKUP($D$53,'ž glavni turnir žrebna lista'!$A$7:$R$38,3)))</f>
        <v/>
      </c>
      <c r="AH68" s="1431" t="str">
        <f>PROPER(IF($D$53="","",VLOOKUP($D$53,'ž glavni turnir žrebna lista'!$A$7:$R$38,4)))</f>
        <v/>
      </c>
      <c r="AI68" s="1439">
        <f t="shared" si="4"/>
        <v>0</v>
      </c>
    </row>
    <row r="69" spans="1:59" s="33" customFormat="1" ht="9.6" customHeight="1">
      <c r="A69" s="500">
        <v>32</v>
      </c>
      <c r="B69" s="103" t="str">
        <f>IF($D69="","",VLOOKUP($D69,'ž glavni turnir žrebna lista'!$A$7:$R$38,17))</f>
        <v/>
      </c>
      <c r="C69" s="103" t="str">
        <f>IF($D69="","",VLOOKUP($D69,'ž glavni turnir žrebna lista'!$A$7:$R$38,2))</f>
        <v/>
      </c>
      <c r="D69" s="102"/>
      <c r="E69" s="103" t="str">
        <f>UPPER(IF($D69="","",VLOOKUP($D69,'ž glavni turnir žrebna lista'!$A$7:$R$38,3)))</f>
        <v/>
      </c>
      <c r="F69" s="103" t="str">
        <f>PROPER(IF($D69="","",VLOOKUP($D69,'ž glavni turnir žrebna lista'!$A$7:$R$38,4)))</f>
        <v/>
      </c>
      <c r="G69" s="103"/>
      <c r="H69" s="103" t="str">
        <f>IF($D69="","",VLOOKUP($D69,'ž glavni turnir žrebna lista'!$A$7:$R$38,5))</f>
        <v/>
      </c>
      <c r="I69" s="1126" t="str">
        <f>IF($D69="","",VLOOKUP($D69,'ž glavni turnir žrebna lista'!$A$7:$R$38,14))</f>
        <v/>
      </c>
      <c r="J69" s="104"/>
      <c r="K69" s="252"/>
      <c r="L69" s="104"/>
      <c r="M69" s="252"/>
      <c r="N69" s="105"/>
      <c r="O69" s="105"/>
      <c r="P69" s="620" t="s">
        <v>341</v>
      </c>
      <c r="Q69" s="1550" t="str">
        <f>IF($C$2="B turnir",1,IF($Q$63=1,30,IF($Q$63=2,15,IF($Q$63=3,10,""))))</f>
        <v/>
      </c>
      <c r="R69" s="109"/>
      <c r="U69" s="896" t="str">
        <f>IF($D69="","",VLOOKUP($D69,'ž glavni turnir žrebna lista'!$A$7:$R$38,2))</f>
        <v/>
      </c>
      <c r="V69" s="1431">
        <v>25</v>
      </c>
      <c r="W69" s="1431" t="str">
        <f>UPPER(IF($D$55="","",VLOOKUP($D$55,'ž glavni turnir žrebna lista'!$A$7:$R$38,3)))</f>
        <v/>
      </c>
      <c r="X69" s="1431" t="str">
        <f>PROPER(IF($D$55="","",VLOOKUP($D$55,'ž glavni turnir žrebna lista'!$A$7:$R$38,4)))</f>
        <v/>
      </c>
      <c r="Y69" s="1433" t="str">
        <f>IF(W69="","",IF($U$56&lt;&gt;$U$55,"",IF($J$57="bb",1,IF($J$57="","0",$I$57))))</f>
        <v/>
      </c>
      <c r="Z69" s="1433" t="str">
        <f>IF($W$45="","",IF($U$58&lt;&gt;$U$55,"",IF($L$59="bb",1,IF($L$59="","0",$K$60))))</f>
        <v/>
      </c>
      <c r="AA69" s="1433" t="str">
        <f>IF($W$45="","",IF($U$62&lt;&gt;$U$55,"",IF($N$63="bb",1,IF($N$63="","0",$M$66))))</f>
        <v/>
      </c>
      <c r="AB69" s="1433" t="str">
        <f>IF($W$45="","",IF($U$54&lt;&gt;$U$55,"",IF($P$55="bb",1,IF($P$55="","0",$O$46))))</f>
        <v/>
      </c>
      <c r="AC69" s="1433" t="str">
        <f>IF($W$45="","",IF($U$38&lt;&gt;$U$55,"",IF($P$39="bb",1,IF($P$39="","0",$Q$22))))</f>
        <v/>
      </c>
      <c r="AD69" s="1433"/>
      <c r="AE69" s="1439">
        <f t="shared" si="3"/>
        <v>0</v>
      </c>
      <c r="AF69" s="1431" t="str">
        <f>IF($C55="","",'ž glavni 32'!$C$55)</f>
        <v/>
      </c>
      <c r="AG69" s="1431" t="str">
        <f>UPPER(IF($D$55="","",VLOOKUP($D$55,'ž glavni turnir žrebna lista'!$A$7:$R$38,3)))</f>
        <v/>
      </c>
      <c r="AH69" s="1431" t="str">
        <f>PROPER(IF($D$55="","",VLOOKUP($D$55,'ž glavni turnir žrebna lista'!$A$7:$R$38,4)))</f>
        <v/>
      </c>
      <c r="AI69" s="1439">
        <f t="shared" si="4"/>
        <v>0</v>
      </c>
    </row>
    <row r="70" spans="1:59" s="2" customFormat="1" ht="9" customHeight="1">
      <c r="A70" s="127"/>
      <c r="B70" s="127"/>
      <c r="C70" s="127"/>
      <c r="D70" s="127"/>
      <c r="E70" s="128"/>
      <c r="F70" s="128"/>
      <c r="G70" s="128"/>
      <c r="H70" s="128"/>
      <c r="I70" s="856"/>
      <c r="J70" s="129"/>
      <c r="K70" s="129"/>
      <c r="L70" s="129"/>
      <c r="M70" s="129"/>
      <c r="N70" s="129"/>
      <c r="O70" s="129"/>
      <c r="P70" s="129"/>
      <c r="Q70" s="129"/>
      <c r="R70" s="131"/>
      <c r="U70" s="896"/>
      <c r="V70" s="1431">
        <v>26</v>
      </c>
      <c r="W70" s="1431" t="str">
        <f>UPPER(IF($D$57="","",VLOOKUP($D$57,'ž glavni turnir žrebna lista'!$A$7:$R$38,3)))</f>
        <v/>
      </c>
      <c r="X70" s="1431" t="str">
        <f>PROPER(IF($D$57="","",VLOOKUP($D$57,'ž glavni turnir žrebna lista'!$A$7:$R$38,4)))</f>
        <v/>
      </c>
      <c r="Y70" s="1433" t="str">
        <f>IF(W70="","",IF($U$56&lt;&gt;$U$57,"",IF($J$57="bb",1,IF($J$57="","0",$I$55))))</f>
        <v/>
      </c>
      <c r="Z70" s="1433" t="str">
        <f>IF($W$45="","",IF($U$58&lt;&gt;$U$57,"",IF($L$59="bb",1,IF($L$59="","0",$K$60))))</f>
        <v/>
      </c>
      <c r="AA70" s="1433" t="str">
        <f>IF($W$45="","",IF($U$62&lt;&gt;$U$57,"",IF($N$63="bb",1,IF($N$63="","0",$M$66))))</f>
        <v/>
      </c>
      <c r="AB70" s="1433" t="str">
        <f>IF($W$45="","",IF($U$54&lt;&gt;$U$57,"",IF($P$55="bb",1,IF($P$55="","0",$O$46))))</f>
        <v/>
      </c>
      <c r="AC70" s="1433" t="str">
        <f>IF($W$45="","",IF($U$38&lt;&gt;$U$57,"",IF($P$39="bb",1,IF($P$39="","0",$Q$22))))</f>
        <v/>
      </c>
      <c r="AD70" s="1433"/>
      <c r="AE70" s="1439">
        <f t="shared" si="3"/>
        <v>0</v>
      </c>
      <c r="AF70" s="1431" t="str">
        <f>IF($C57="","",'ž glavni 32'!$C$57)</f>
        <v/>
      </c>
      <c r="AG70" s="1431" t="str">
        <f>UPPER(IF($D$57="","",VLOOKUP($D$57,'ž glavni turnir žrebna lista'!$A$7:$R$38,3)))</f>
        <v/>
      </c>
      <c r="AH70" s="1431" t="str">
        <f>PROPER(IF($D$57="","",VLOOKUP($D$57,'ž glavni turnir žrebna lista'!$A$7:$R$38,4)))</f>
        <v/>
      </c>
      <c r="AI70" s="1439">
        <f t="shared" si="4"/>
        <v>0</v>
      </c>
    </row>
    <row r="71" spans="1:59" s="15" customFormat="1" ht="10.5" customHeight="1">
      <c r="A71" s="453" t="s">
        <v>88</v>
      </c>
      <c r="B71" s="454"/>
      <c r="C71" s="455"/>
      <c r="D71" s="456" t="s">
        <v>2</v>
      </c>
      <c r="E71" s="457" t="s">
        <v>101</v>
      </c>
      <c r="F71" s="456"/>
      <c r="G71" s="458" t="s">
        <v>345</v>
      </c>
      <c r="H71" s="459" t="s">
        <v>346</v>
      </c>
      <c r="I71" s="847" t="s">
        <v>2</v>
      </c>
      <c r="J71" s="457" t="s">
        <v>104</v>
      </c>
      <c r="K71" s="884"/>
      <c r="L71" s="461" t="s">
        <v>90</v>
      </c>
      <c r="M71" s="858"/>
      <c r="N71" s="463" t="s">
        <v>92</v>
      </c>
      <c r="O71" s="463"/>
      <c r="P71" s="1677"/>
      <c r="Q71" s="1678"/>
      <c r="U71" s="896"/>
      <c r="V71" s="1431">
        <v>27</v>
      </c>
      <c r="W71" s="1431" t="str">
        <f>UPPER(IF($D$59="","",VLOOKUP($D$59,'ž glavni turnir žrebna lista'!$A$7:$R$38,3)))</f>
        <v/>
      </c>
      <c r="X71" s="1431" t="str">
        <f>PROPER(IF($D$59="","",VLOOKUP($D$59,'ž glavni turnir žrebna lista'!$A$7:$R$38,4)))</f>
        <v/>
      </c>
      <c r="Y71" s="1433" t="str">
        <f>IF(W71="","",IF($U$60&lt;&gt;$U$59,"",IF($J$61="bb",1,IF($J$61="","0",$I$61))))</f>
        <v/>
      </c>
      <c r="Z71" s="1433" t="str">
        <f>IF($W$45="","",IF($U$58&lt;&gt;$U$59,"",IF($L$59="bb",1,IF($L$59="","0",$K$56))))</f>
        <v/>
      </c>
      <c r="AA71" s="1433" t="str">
        <f>IF($W$45="","",IF($U$62&lt;&gt;$U$59,"",IF($N$63="bb",1,IF($N$63="","0",$M$66))))</f>
        <v/>
      </c>
      <c r="AB71" s="1433" t="str">
        <f>IF($W$45="","",IF($U$54&lt;&gt;$U$59,"",IF($P$55="bb",1,IF($P$55="","0",$O$46))))</f>
        <v/>
      </c>
      <c r="AC71" s="1433" t="str">
        <f>IF($W$45="","",IF($U$38&lt;&gt;$U$59,"",IF($P$39="bb",1,IF($P$39="","0",$Q$22))))</f>
        <v/>
      </c>
      <c r="AD71" s="1433"/>
      <c r="AE71" s="1439">
        <f t="shared" si="3"/>
        <v>0</v>
      </c>
      <c r="AF71" s="1431" t="str">
        <f>IF($C59="","",'ž glavni 32'!$C$59)</f>
        <v/>
      </c>
      <c r="AG71" s="1431" t="str">
        <f>UPPER(IF($D$59="","",VLOOKUP($D$59,'ž glavni turnir žrebna lista'!$A$7:$R$38,3)))</f>
        <v/>
      </c>
      <c r="AH71" s="1431" t="str">
        <f>PROPER(IF($D$59="","",VLOOKUP($D$59,'ž glavni turnir žrebna lista'!$A$7:$R$38,4)))</f>
        <v/>
      </c>
      <c r="AI71" s="1439">
        <f t="shared" si="4"/>
        <v>0</v>
      </c>
    </row>
    <row r="72" spans="1:59" s="15" customFormat="1" ht="9" customHeight="1">
      <c r="A72" s="464" t="s">
        <v>68</v>
      </c>
      <c r="B72" s="465"/>
      <c r="C72" s="466"/>
      <c r="D72" s="467">
        <v>1</v>
      </c>
      <c r="E72" s="468" t="str">
        <f>UPPER(IF($D72="","",VLOOKUP($D72,'ž glavni turnir žrebna lista'!$A$7:$R$38,3)))</f>
        <v/>
      </c>
      <c r="F72" s="467"/>
      <c r="G72" s="506">
        <f>IF($D72="","",VLOOKUP($D72,'ž glavni turnir žrebna lista'!$A$7:$R$38,10))</f>
        <v>0</v>
      </c>
      <c r="H72" s="819">
        <f>IF($D72="","",VLOOKUP($D72,'ž glavni turnir žrebna lista'!$A$7:$R$38,14))</f>
        <v>0</v>
      </c>
      <c r="I72" s="848" t="s">
        <v>3</v>
      </c>
      <c r="J72" s="465"/>
      <c r="K72" s="465"/>
      <c r="L72" s="465"/>
      <c r="M72" s="474"/>
      <c r="N72" s="472" t="s">
        <v>124</v>
      </c>
      <c r="O72" s="473"/>
      <c r="P72" s="473"/>
      <c r="Q72" s="474"/>
      <c r="U72" s="896"/>
      <c r="V72" s="1431">
        <v>28</v>
      </c>
      <c r="W72" s="1431" t="str">
        <f>UPPER(IF($D$61="","",VLOOKUP($D$61,'ž glavni turnir žrebna lista'!$A$7:$R$38,3)))</f>
        <v/>
      </c>
      <c r="X72" s="1431" t="str">
        <f>PROPER(IF($D$61="","",VLOOKUP($D$61,'ž glavni turnir žrebna lista'!$A$7:$R$38,4)))</f>
        <v/>
      </c>
      <c r="Y72" s="1433" t="str">
        <f>IF(W72="","",IF($U$60&lt;&gt;$U$61,"",IF($J$61="bb",1,IF($J$61="","0",$I$59))))</f>
        <v/>
      </c>
      <c r="Z72" s="1433" t="str">
        <f>IF($W$45="","",IF($U$58&lt;&gt;$U$61,"",IF($L$59="bb",1,IF($L$59="","0",$K$56))))</f>
        <v/>
      </c>
      <c r="AA72" s="1433" t="str">
        <f>IF($W$45="","",IF($U$62&lt;&gt;$U$61,"",IF($N$63="bb",1,IF($N$63="","0",$M$66))))</f>
        <v/>
      </c>
      <c r="AB72" s="1433" t="str">
        <f>IF($W$45="","",IF($U$54&lt;&gt;$U$61,"",IF($P$55="bb",1,IF($P$55="","0",$O$46))))</f>
        <v/>
      </c>
      <c r="AC72" s="1433" t="str">
        <f>IF($W$45="","",IF($U$38&lt;&gt;$U$61,"",IF($P$39="bb",1,IF($P$39="","0",$Q$22))))</f>
        <v/>
      </c>
      <c r="AD72" s="1433"/>
      <c r="AE72" s="1439">
        <f t="shared" si="3"/>
        <v>0</v>
      </c>
      <c r="AF72" s="1431" t="str">
        <f>IF($C61="","",'ž glavni 32'!$C$61)</f>
        <v/>
      </c>
      <c r="AG72" s="1431" t="str">
        <f>UPPER(IF($D$61="","",VLOOKUP($D$61,'ž glavni turnir žrebna lista'!$A$7:$R$38,3)))</f>
        <v/>
      </c>
      <c r="AH72" s="1431" t="str">
        <f>PROPER(IF($D$61="","",VLOOKUP($D$61,'ž glavni turnir žrebna lista'!$A$7:$R$38,4)))</f>
        <v/>
      </c>
      <c r="AI72" s="1439">
        <f t="shared" si="4"/>
        <v>0</v>
      </c>
    </row>
    <row r="73" spans="1:59" s="15" customFormat="1" ht="9" customHeight="1">
      <c r="A73" s="1679"/>
      <c r="B73" s="1680"/>
      <c r="C73" s="1681"/>
      <c r="D73" s="467">
        <v>2</v>
      </c>
      <c r="E73" s="468" t="str">
        <f>UPPER(IF($D73="","",VLOOKUP($D73,'ž glavni turnir žrebna lista'!$A$7:$R$38,3)))</f>
        <v/>
      </c>
      <c r="F73" s="467"/>
      <c r="G73" s="506">
        <f>IF($D73="","",VLOOKUP($D73,'ž glavni turnir žrebna lista'!$A$7:$R$38,10))</f>
        <v>0</v>
      </c>
      <c r="H73" s="819">
        <f>IF($D73="","",VLOOKUP($D73,'ž glavni turnir žrebna lista'!$A$7:$R$38,14))</f>
        <v>0</v>
      </c>
      <c r="I73" s="849" t="s">
        <v>4</v>
      </c>
      <c r="J73" s="465"/>
      <c r="K73" s="465"/>
      <c r="L73" s="465"/>
      <c r="M73" s="474"/>
      <c r="N73" s="476"/>
      <c r="O73" s="478"/>
      <c r="P73" s="478"/>
      <c r="Q73" s="493"/>
      <c r="U73" s="896"/>
      <c r="V73" s="1431">
        <v>29</v>
      </c>
      <c r="W73" s="1431" t="str">
        <f>UPPER(IF($D$63="","",VLOOKUP($D$63,'ž glavni turnir žrebna lista'!$A$7:$R$38,3)))</f>
        <v/>
      </c>
      <c r="X73" s="1431" t="str">
        <f>PROPER(IF($D$63="","",VLOOKUP($D$63,'ž glavni turnir žrebna lista'!$A$7:$R$38,4)))</f>
        <v/>
      </c>
      <c r="Y73" s="1433" t="str">
        <f>IF(W73="","",IF($U$64&lt;&gt;$U$63,"",IF($J$65="bb",1,IF($J$65="","0",$I$65))))</f>
        <v/>
      </c>
      <c r="Z73" s="1433" t="str">
        <f>IF($W$45="","",IF($U$66&lt;&gt;$U$63,"",IF($L$67="bb",1,IF($L$67="","0",$K$68))))</f>
        <v/>
      </c>
      <c r="AA73" s="1433" t="str">
        <f>IF($W$45="","",IF($U$62&lt;&gt;$U$63,"",IF($N$63="bb",1,IF($N$63="","0",$M$58))))</f>
        <v/>
      </c>
      <c r="AB73" s="1433" t="str">
        <f>IF($W$45="","",IF($U$54&lt;&gt;$U$63,"",IF($P$55="bb",1,IF($P$55="","0",$O$46))))</f>
        <v/>
      </c>
      <c r="AC73" s="1433" t="str">
        <f>IF($W$45="","",IF($U$38&lt;&gt;$U$63,"",IF($P$39="bb",1,IF($P$39="","0",$Q$22))))</f>
        <v/>
      </c>
      <c r="AD73" s="1433"/>
      <c r="AE73" s="1439">
        <f t="shared" si="3"/>
        <v>0</v>
      </c>
      <c r="AF73" s="1431" t="str">
        <f>IF($C63="","",'ž glavni 32'!$C$63)</f>
        <v/>
      </c>
      <c r="AG73" s="1431" t="str">
        <f>UPPER(IF($D$63="","",VLOOKUP($D$63,'ž glavni turnir žrebna lista'!$A$7:$R$38,3)))</f>
        <v/>
      </c>
      <c r="AH73" s="1431" t="str">
        <f>PROPER(IF($D$63="","",VLOOKUP($D$63,'ž glavni turnir žrebna lista'!$A$7:$R$38,4)))</f>
        <v/>
      </c>
      <c r="AI73" s="1439">
        <f t="shared" si="4"/>
        <v>0</v>
      </c>
    </row>
    <row r="74" spans="1:59" s="15" customFormat="1" ht="9" customHeight="1">
      <c r="A74" s="480"/>
      <c r="B74" s="481"/>
      <c r="C74" s="482"/>
      <c r="D74" s="467">
        <v>3</v>
      </c>
      <c r="E74" s="468" t="str">
        <f>UPPER(IF($D74="","",VLOOKUP($D74,'ž glavni turnir žrebna lista'!$A$7:$R$38,3)))</f>
        <v/>
      </c>
      <c r="F74" s="467"/>
      <c r="G74" s="506">
        <f>IF($D74="","",VLOOKUP($D74,'ž glavni turnir žrebna lista'!$A$7:$R$38,10))</f>
        <v>0</v>
      </c>
      <c r="H74" s="819">
        <f>IF($D74="","",VLOOKUP($D74,'ž glavni turnir žrebna lista'!$A$7:$R$38,14))</f>
        <v>0</v>
      </c>
      <c r="I74" s="849" t="s">
        <v>5</v>
      </c>
      <c r="J74" s="465"/>
      <c r="K74" s="465"/>
      <c r="L74" s="465"/>
      <c r="M74" s="474"/>
      <c r="N74" s="472" t="s">
        <v>105</v>
      </c>
      <c r="O74" s="473"/>
      <c r="P74" s="473"/>
      <c r="Q74" s="474"/>
      <c r="U74" s="896"/>
      <c r="V74" s="1431">
        <v>30</v>
      </c>
      <c r="W74" s="1431" t="str">
        <f>UPPER(IF($D$65="","",VLOOKUP($D$65,'ž glavni turnir žrebna lista'!$A$7:$R$38,3)))</f>
        <v/>
      </c>
      <c r="X74" s="1431" t="str">
        <f>PROPER(IF($D$65="","",VLOOKUP($D$65,'ž glavni turnir žrebna lista'!$A$7:$R$38,4)))</f>
        <v/>
      </c>
      <c r="Y74" s="1433" t="str">
        <f>IF(W74="","",IF($U$64&lt;&gt;$U$65,"",IF($J$65="bb",1,IF($J$65="","0",$I$63))))</f>
        <v/>
      </c>
      <c r="Z74" s="1433" t="str">
        <f>IF($W$45="","",IF($U$66&lt;&gt;$U$65,"",IF($L$67="bb",1,IF($L$67="","0",$K$68))))</f>
        <v/>
      </c>
      <c r="AA74" s="1433" t="str">
        <f>IF($W$45="","",IF($U$62&lt;&gt;$U$65,"",IF($N$63="bb",1,IF($N$63="","0",$M$58))))</f>
        <v/>
      </c>
      <c r="AB74" s="1433" t="str">
        <f>IF($W$45="","",IF($U$54&lt;&gt;$U$65,"",IF($P$55="bb",1,IF($P$55="","0",$O$46))))</f>
        <v/>
      </c>
      <c r="AC74" s="1433" t="str">
        <f>IF($W$45="","",IF($U$38&lt;&gt;$U$65,"",IF($P$39="bb",1,IF($P$39="","0",$Q$22))))</f>
        <v/>
      </c>
      <c r="AD74" s="1433"/>
      <c r="AE74" s="1439">
        <f t="shared" si="3"/>
        <v>0</v>
      </c>
      <c r="AF74" s="1431" t="str">
        <f>IF($C65="","",'ž glavni 32'!$C$65)</f>
        <v/>
      </c>
      <c r="AG74" s="1431" t="str">
        <f>UPPER(IF($D$65="","",VLOOKUP($D$65,'ž glavni turnir žrebna lista'!$A$7:$R$38,3)))</f>
        <v/>
      </c>
      <c r="AH74" s="1431" t="str">
        <f>PROPER(IF($D$65="","",VLOOKUP($D$65,'ž glavni turnir žrebna lista'!$A$7:$R$38,4)))</f>
        <v/>
      </c>
      <c r="AI74" s="1439">
        <f t="shared" si="4"/>
        <v>0</v>
      </c>
    </row>
    <row r="75" spans="1:59" s="15" customFormat="1" ht="9" customHeight="1">
      <c r="A75" s="483"/>
      <c r="B75" s="484"/>
      <c r="C75" s="466"/>
      <c r="D75" s="467">
        <v>4</v>
      </c>
      <c r="E75" s="468" t="str">
        <f>UPPER(IF($D75="","",VLOOKUP($D75,'ž glavni turnir žrebna lista'!$A$7:$R$38,3)))</f>
        <v/>
      </c>
      <c r="F75" s="467"/>
      <c r="G75" s="506">
        <f>IF($D75="","",VLOOKUP($D75,'ž glavni turnir žrebna lista'!$A$7:$R$38,10))</f>
        <v>0</v>
      </c>
      <c r="H75" s="819">
        <f>IF($D75="","",VLOOKUP($D75,'ž glavni turnir žrebna lista'!$A$7:$R$38,14))</f>
        <v>0</v>
      </c>
      <c r="I75" s="849" t="s">
        <v>6</v>
      </c>
      <c r="J75" s="465"/>
      <c r="K75" s="465"/>
      <c r="L75" s="465"/>
      <c r="M75" s="474"/>
      <c r="N75" s="465"/>
      <c r="O75" s="465"/>
      <c r="P75" s="465"/>
      <c r="Q75" s="474"/>
      <c r="U75" s="896"/>
      <c r="V75" s="1431">
        <v>31</v>
      </c>
      <c r="W75" s="1431" t="str">
        <f>UPPER(IF($D$67="","",VLOOKUP($D$67,'ž glavni turnir žrebna lista'!$A$7:$R$38,3)))</f>
        <v/>
      </c>
      <c r="X75" s="1431" t="str">
        <f>PROPER(IF($D$67="","",VLOOKUP($D$67,'ž glavni turnir žrebna lista'!$A$7:$R$38,4)))</f>
        <v/>
      </c>
      <c r="Y75" s="1433" t="str">
        <f>IF(W75="","",IF($U$68&lt;&gt;$U$67,"",IF($J$69="bb",1,IF($J$69="","0",$I$69))))</f>
        <v/>
      </c>
      <c r="Z75" s="1433" t="str">
        <f>IF($W$45="","",IF($U$66&lt;&gt;$U$67,"",IF($L$67="bb",1,IF($L$67="","0",$K$64))))</f>
        <v/>
      </c>
      <c r="AA75" s="1433" t="str">
        <f>IF($W$45="","",IF($U$62&lt;&gt;$U$67,"",IF($N$63="bb",1,IF($N$63="","0",$M$58))))</f>
        <v/>
      </c>
      <c r="AB75" s="1433" t="str">
        <f>IF($W$45="","",IF($U$54&lt;&gt;$U$67,"",IF($P$55="bb",1,IF($P$55="","0",$O$46))))</f>
        <v/>
      </c>
      <c r="AC75" s="1433" t="str">
        <f>IF($W$45="","",IF($U$38&lt;&gt;$U$67,"",IF($P$39="bb",1,IF($P$39="","0",$Q$22))))</f>
        <v/>
      </c>
      <c r="AD75" s="1433"/>
      <c r="AE75" s="1439">
        <f t="shared" si="3"/>
        <v>0</v>
      </c>
      <c r="AF75" s="1431" t="str">
        <f>IF($C67="","",'ž glavni 32'!$C$67)</f>
        <v/>
      </c>
      <c r="AG75" s="1431" t="str">
        <f>UPPER(IF($D$67="","",VLOOKUP($D$67,'ž glavni turnir žrebna lista'!$A$7:$R$38,3)))</f>
        <v/>
      </c>
      <c r="AH75" s="1431" t="str">
        <f>PROPER(IF($D$67="","",VLOOKUP($D$67,'ž glavni turnir žrebna lista'!$A$7:$R$38,4)))</f>
        <v/>
      </c>
      <c r="AI75" s="1439">
        <f t="shared" si="4"/>
        <v>0</v>
      </c>
    </row>
    <row r="76" spans="1:59" s="15" customFormat="1" ht="9" customHeight="1">
      <c r="A76" s="485"/>
      <c r="B76" s="486"/>
      <c r="C76" s="487"/>
      <c r="D76" s="467">
        <v>5</v>
      </c>
      <c r="E76" s="468" t="str">
        <f>UPPER(IF($D76="","",VLOOKUP($D76,'ž glavni turnir žrebna lista'!$A$7:$R$38,3)))</f>
        <v/>
      </c>
      <c r="F76" s="467"/>
      <c r="G76" s="506">
        <f>IF($D76="","",VLOOKUP($D76,'ž glavni turnir žrebna lista'!$A$7:$R$38,10))</f>
        <v>0</v>
      </c>
      <c r="H76" s="819">
        <f>IF($D76="","",VLOOKUP($D76,'ž glavni turnir žrebna lista'!$A$7:$R$38,14))</f>
        <v>0</v>
      </c>
      <c r="I76" s="849" t="s">
        <v>7</v>
      </c>
      <c r="J76" s="465"/>
      <c r="K76" s="465"/>
      <c r="L76" s="465"/>
      <c r="M76" s="474"/>
      <c r="N76" s="478" t="s">
        <v>122</v>
      </c>
      <c r="O76" s="478"/>
      <c r="P76" s="478"/>
      <c r="Q76" s="493"/>
      <c r="U76" s="896"/>
      <c r="V76" s="1431">
        <v>32</v>
      </c>
      <c r="W76" s="1431" t="str">
        <f>UPPER(IF($D$69="","",VLOOKUP($D$69,'ž glavni turnir žrebna lista'!$A$7:$R$38,3)))</f>
        <v/>
      </c>
      <c r="X76" s="1431" t="str">
        <f>PROPER(IF($D$69="","",VLOOKUP($D$69,'ž glavni turnir žrebna lista'!$A$7:$R$38,4)))</f>
        <v/>
      </c>
      <c r="Y76" s="1433" t="str">
        <f>IF(W76="","",IF($U$68&lt;&gt;$U$69,"",IF($J$69="bb",1,IF($J$69="","0",$I$67))))</f>
        <v/>
      </c>
      <c r="Z76" s="1433" t="str">
        <f>IF($W$45="","",IF($U$66&lt;&gt;$U$69,"",IF($L$67="bb",1,IF($L$67="","0",$K$64))))</f>
        <v/>
      </c>
      <c r="AA76" s="1433" t="str">
        <f>IF($W$45="","",IF($U$62&lt;&gt;$U$69,"",IF($N$63="bb",1,IF($N$63="","0",$M$58))))</f>
        <v/>
      </c>
      <c r="AB76" s="1433" t="str">
        <f>IF($W$45="","",IF($U$54&lt;&gt;$U$69,"",IF($P$55="bb",1,IF($P$55="","0",$O$46))))</f>
        <v/>
      </c>
      <c r="AC76" s="1433" t="str">
        <f>IF($W$45="","",IF($U$38&lt;&gt;$U$69,"",IF($P$39="bb",1,IF($P$39="","0",$Q$22))))</f>
        <v/>
      </c>
      <c r="AD76" s="1433"/>
      <c r="AE76" s="1439">
        <f t="shared" si="3"/>
        <v>0</v>
      </c>
      <c r="AF76" s="1431" t="str">
        <f>IF($C69="","",'ž glavni 32'!$C$69)</f>
        <v/>
      </c>
      <c r="AG76" s="1431" t="str">
        <f>UPPER(IF($D$69="","",VLOOKUP($D$69,'ž glavni turnir žrebna lista'!$A$7:$R$38,3)))</f>
        <v/>
      </c>
      <c r="AH76" s="1431" t="str">
        <f>PROPER(IF($D$69="","",VLOOKUP($D$69,'ž glavni turnir žrebna lista'!$A$7:$R$38,4)))</f>
        <v/>
      </c>
      <c r="AI76" s="1439">
        <f t="shared" si="4"/>
        <v>0</v>
      </c>
    </row>
    <row r="77" spans="1:59" s="15" customFormat="1" ht="9" customHeight="1">
      <c r="A77" s="464"/>
      <c r="B77" s="465"/>
      <c r="C77" s="466"/>
      <c r="D77" s="467">
        <v>6</v>
      </c>
      <c r="E77" s="468" t="str">
        <f>UPPER(IF($D77="","",VLOOKUP($D77,'ž glavni turnir žrebna lista'!$A$7:$R$38,3)))</f>
        <v/>
      </c>
      <c r="F77" s="467"/>
      <c r="G77" s="506">
        <f>IF($D77="","",VLOOKUP($D77,'ž glavni turnir žrebna lista'!$A$7:$R$38,10))</f>
        <v>0</v>
      </c>
      <c r="H77" s="819">
        <f>IF($D77="","",VLOOKUP($D77,'ž glavni turnir žrebna lista'!$A$7:$R$38,14))</f>
        <v>0</v>
      </c>
      <c r="I77" s="849" t="s">
        <v>8</v>
      </c>
      <c r="J77" s="465"/>
      <c r="K77" s="465"/>
      <c r="L77" s="465"/>
      <c r="M77" s="474"/>
      <c r="N77" s="472" t="s">
        <v>122</v>
      </c>
      <c r="O77" s="473"/>
      <c r="P77" s="473"/>
      <c r="Q77" s="474"/>
      <c r="U77" s="896"/>
      <c r="V77" s="630"/>
      <c r="W77" s="625"/>
      <c r="X77" s="625"/>
      <c r="Y77" s="1433">
        <f>COUNTIF(Y45:Y76,"&gt;0")</f>
        <v>0</v>
      </c>
      <c r="Z77" s="1433">
        <f>COUNTIF(Z45:Z76,"&gt;0")</f>
        <v>0</v>
      </c>
      <c r="AA77" s="1433">
        <f>COUNTIF(AA45:AA76,"&gt;0")</f>
        <v>0</v>
      </c>
      <c r="AB77" s="1433">
        <f>COUNTIF(AB45:AB76,"&gt;0")</f>
        <v>0</v>
      </c>
      <c r="AC77" s="1433">
        <f>COUNTIF(AC45:AC76,"&gt;0")</f>
        <v>0</v>
      </c>
      <c r="AD77" s="1433"/>
      <c r="AE77" s="1433">
        <f>COUNTIF(AE45:AE76,"&gt;0")</f>
        <v>0</v>
      </c>
      <c r="AF77" s="1440"/>
      <c r="AG77" s="1440"/>
      <c r="AH77" s="1440"/>
      <c r="AI77" s="1433">
        <f>COUNTIF(AI45:AI76,"&gt;0")</f>
        <v>0</v>
      </c>
      <c r="AJ77" s="1440"/>
      <c r="AK77" s="1440"/>
      <c r="AL77" s="1440"/>
      <c r="AM77" s="1440"/>
      <c r="AN77" s="1440"/>
      <c r="AO77" s="1440"/>
      <c r="AP77" s="1440"/>
      <c r="AQ77" s="1440"/>
      <c r="AR77" s="1440"/>
      <c r="AS77" s="1440"/>
      <c r="AT77" s="1440"/>
      <c r="AU77" s="1440"/>
      <c r="AV77" s="1440"/>
      <c r="AW77" s="1440"/>
      <c r="AX77" s="1440"/>
      <c r="AY77" s="1440"/>
      <c r="AZ77" s="1440"/>
      <c r="BA77" s="1440"/>
      <c r="BB77" s="1440"/>
      <c r="BC77" s="1440"/>
      <c r="BD77" s="1440"/>
      <c r="BE77" s="1440"/>
      <c r="BF77" s="1440"/>
      <c r="BG77" s="1440"/>
    </row>
    <row r="78" spans="1:59" s="15" customFormat="1" ht="9" customHeight="1">
      <c r="A78" s="464"/>
      <c r="B78" s="465"/>
      <c r="C78" s="488"/>
      <c r="D78" s="467">
        <v>7</v>
      </c>
      <c r="E78" s="468" t="str">
        <f>UPPER(IF($D78="","",VLOOKUP($D78,'ž glavni turnir žrebna lista'!$A$7:$R$38,3)))</f>
        <v/>
      </c>
      <c r="F78" s="467"/>
      <c r="G78" s="506">
        <f>IF($D78="","",VLOOKUP($D78,'ž glavni turnir žrebna lista'!$A$7:$R$38,10))</f>
        <v>0</v>
      </c>
      <c r="H78" s="819">
        <f>IF($D78="","",VLOOKUP($D78,'ž glavni turnir žrebna lista'!$A$7:$R$38,14))</f>
        <v>0</v>
      </c>
      <c r="I78" s="849" t="s">
        <v>9</v>
      </c>
      <c r="J78" s="465"/>
      <c r="K78" s="465"/>
      <c r="L78" s="465"/>
      <c r="M78" s="474"/>
      <c r="N78" s="465" t="s">
        <v>83</v>
      </c>
      <c r="O78" s="465"/>
      <c r="P78" s="1672">
        <f>'vnos podatkov'!$B$10</f>
        <v>0</v>
      </c>
      <c r="Q78" s="1673"/>
      <c r="U78" s="896"/>
      <c r="V78" s="630"/>
      <c r="W78" s="625"/>
      <c r="X78" s="625"/>
      <c r="Y78" s="1433"/>
      <c r="Z78" s="1433"/>
      <c r="AA78" s="1433"/>
      <c r="AB78" s="1433"/>
      <c r="AC78" s="1433"/>
      <c r="AD78" s="1433"/>
      <c r="AE78" s="1444"/>
      <c r="AF78" s="1440"/>
      <c r="AG78" s="1440"/>
      <c r="AH78" s="1440"/>
      <c r="AI78" s="1440"/>
      <c r="AJ78" s="1440"/>
      <c r="AK78" s="1440"/>
      <c r="AL78" s="1440"/>
      <c r="AM78" s="1440"/>
      <c r="AN78" s="1440"/>
      <c r="AO78" s="1440"/>
      <c r="AP78" s="1440"/>
      <c r="AQ78" s="1440"/>
      <c r="AR78" s="1440"/>
      <c r="AS78" s="1440"/>
      <c r="AT78" s="1440"/>
      <c r="AU78" s="1440"/>
      <c r="AV78" s="1440"/>
      <c r="AW78" s="1440"/>
      <c r="AX78" s="1440"/>
      <c r="AY78" s="1440"/>
      <c r="AZ78" s="1440"/>
      <c r="BA78" s="1440"/>
      <c r="BB78" s="1440"/>
      <c r="BC78" s="1440"/>
      <c r="BD78" s="1440"/>
      <c r="BE78" s="1440"/>
      <c r="BF78" s="1440"/>
      <c r="BG78" s="1440"/>
    </row>
    <row r="79" spans="1:59" s="15" customFormat="1" ht="9" customHeight="1">
      <c r="A79" s="490"/>
      <c r="B79" s="478"/>
      <c r="C79" s="491"/>
      <c r="D79" s="492">
        <v>8</v>
      </c>
      <c r="E79" s="476" t="str">
        <f>UPPER(IF($D79="","",VLOOKUP($D79,'ž glavni turnir žrebna lista'!$A$7:$R$38,3)))</f>
        <v/>
      </c>
      <c r="F79" s="492"/>
      <c r="G79" s="845">
        <f>IF($D79="","",VLOOKUP($D79,'ž glavni turnir žrebna lista'!$A$7:$R$38,10))</f>
        <v>0</v>
      </c>
      <c r="H79" s="846">
        <f>IF($D79="","",VLOOKUP($D79,'ž glavni turnir žrebna lista'!$A$7:$R$38,14))</f>
        <v>0</v>
      </c>
      <c r="I79" s="850" t="s">
        <v>10</v>
      </c>
      <c r="J79" s="478"/>
      <c r="K79" s="478"/>
      <c r="L79" s="478"/>
      <c r="M79" s="493"/>
      <c r="N79" s="478" t="s">
        <v>69</v>
      </c>
      <c r="O79" s="478"/>
      <c r="P79" s="1668">
        <f>'vnos podatkov'!$E$10</f>
        <v>0</v>
      </c>
      <c r="Q79" s="1669"/>
      <c r="U79" s="896"/>
      <c r="V79" s="630"/>
      <c r="W79" s="625"/>
      <c r="X79" s="625"/>
      <c r="Y79" s="872"/>
      <c r="Z79" s="872"/>
      <c r="AA79" s="872"/>
      <c r="AB79" s="872"/>
      <c r="AC79" s="872"/>
      <c r="AD79" s="872"/>
      <c r="AE79" s="869"/>
      <c r="AF79" s="922"/>
    </row>
  </sheetData>
  <mergeCells count="6">
    <mergeCell ref="P79:Q79"/>
    <mergeCell ref="P61:Q62"/>
    <mergeCell ref="V41:Z41"/>
    <mergeCell ref="A73:C73"/>
    <mergeCell ref="P78:Q78"/>
    <mergeCell ref="P71:Q71"/>
  </mergeCells>
  <phoneticPr fontId="0" type="noConversion"/>
  <conditionalFormatting sqref="G39 G41 G7 G9 G11 G13 G15 G17 G19 G23 G43 G45 G47 G49 G51 G53 G21 G25 G27 G29 G31 G33 G35 G37 G55 G57 G59 G61 G63 G65 G67 G69">
    <cfRule type="expression" dxfId="493" priority="1" stopIfTrue="1">
      <formula>AND($D7&lt;9,$C7&gt;0)</formula>
    </cfRule>
  </conditionalFormatting>
  <conditionalFormatting sqref="L10 L18 L26 L34 L42 L50 L58 L66 N14 N30 N46 N62 P22 P54 J8 J12 J16 J20 J24 J28 J32 J36 J40 J44 J48 J52 J56 J60 J64 J68">
    <cfRule type="expression" dxfId="492" priority="2" stopIfTrue="1">
      <formula>I8="as"</formula>
    </cfRule>
    <cfRule type="expression" dxfId="491" priority="3" stopIfTrue="1">
      <formula>I8="bs"</formula>
    </cfRule>
  </conditionalFormatting>
  <conditionalFormatting sqref="B69 B9 B11 B13 B15 B17 B19 B21 B23 B25 B27 B29 B31 B33 B35 B37 B39 B41 B43 B45 B47 B49 B51 B53 B55 B57 B59 B61 B63 B65 B67 B7">
    <cfRule type="cellIs" dxfId="490" priority="4" stopIfTrue="1" operator="equal">
      <formula>"QA"</formula>
    </cfRule>
    <cfRule type="cellIs" dxfId="489" priority="5" stopIfTrue="1" operator="equal">
      <formula>"DA"</formula>
    </cfRule>
  </conditionalFormatting>
  <conditionalFormatting sqref="K66 K58 K50 K42 K34 K26 K18 K10 M14 M30 M46 M62 O22 O54 O39 I12 I68 I8 I16 I20 I24 I28 I32 I36 I40 I44 I48 I52 I56 I60 I64">
    <cfRule type="expression" dxfId="488" priority="6" stopIfTrue="1">
      <formula>$N$1="CU"</formula>
    </cfRule>
  </conditionalFormatting>
  <conditionalFormatting sqref="P38">
    <cfRule type="expression" dxfId="487" priority="7" stopIfTrue="1">
      <formula>O39="as"</formula>
    </cfRule>
    <cfRule type="expression" dxfId="486" priority="8" stopIfTrue="1">
      <formula>O39="bs"</formula>
    </cfRule>
  </conditionalFormatting>
  <conditionalFormatting sqref="H8 H12 H56 H20 H24 H28 H32 H36 H40 H44 H48 H52 N22 H60 H64 H68 J66 J58 J50 J42 J34 J26 J18 J10 H16 L30 L46 L62 N54 N39 L14">
    <cfRule type="expression" dxfId="485" priority="9" stopIfTrue="1">
      <formula>AND($N$1="CU",H8="Sodnik")</formula>
    </cfRule>
    <cfRule type="expression" dxfId="484" priority="10" stopIfTrue="1">
      <formula>AND($N$1="CU",H8&lt;&gt;"Sodnik",I8&lt;&gt;"")</formula>
    </cfRule>
    <cfRule type="expression" dxfId="483" priority="11" stopIfTrue="1">
      <formula>AND($N$1="CU",H8&lt;&gt;"Sodnik")</formula>
    </cfRule>
  </conditionalFormatting>
  <conditionalFormatting sqref="I72">
    <cfRule type="expression" dxfId="482" priority="12" stopIfTrue="1">
      <formula>"I72=1"</formula>
    </cfRule>
  </conditionalFormatting>
  <conditionalFormatting sqref="D9 D11 D13 D15 D17 D19 D25 D27 D29 D31 D33 D35 D41 D43 D45 D47 D49 D51 D57 D59 D61 D63 D65 D67">
    <cfRule type="expression" dxfId="481" priority="13" stopIfTrue="1">
      <formula>$D9&gt;0</formula>
    </cfRule>
  </conditionalFormatting>
  <conditionalFormatting sqref="D7 D21 D23 D37 D39 D53 D55 D69">
    <cfRule type="expression" dxfId="480" priority="14" stopIfTrue="1">
      <formula>$D7&lt;&gt;""</formula>
    </cfRule>
  </conditionalFormatting>
  <dataValidations count="1">
    <dataValidation type="list" allowBlank="1" showInputMessage="1" sqref="H16 H20 H8 H24 H12 H36 H56 H40 H44 H48 H28 H32 H52 N22 H60 H64 H68 J66 J58 J50 J42 J34 J26 J18 L46 J10 L30 L62 N54 N39 L14">
      <formula1>$T$7:$T$16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34</vt:i4>
      </vt:variant>
    </vt:vector>
  </HeadingPairs>
  <TitlesOfParts>
    <vt:vector size="63" baseType="lpstr">
      <vt:lpstr>vnos podatkov</vt:lpstr>
      <vt:lpstr>obvestila za igralce</vt:lpstr>
      <vt:lpstr>glavni sodniki</vt:lpstr>
      <vt:lpstr>m  vpisna lista</vt:lpstr>
      <vt:lpstr>m glavni turnir žrebna lista</vt:lpstr>
      <vt:lpstr>m glavni 32</vt:lpstr>
      <vt:lpstr>ž  vpisna lista</vt:lpstr>
      <vt:lpstr>ž glavni turnir žrebna lista</vt:lpstr>
      <vt:lpstr>ž glavni 32</vt:lpstr>
      <vt:lpstr>m kvalifikacije žrebna lista</vt:lpstr>
      <vt:lpstr>m kvalifikacije 32</vt:lpstr>
      <vt:lpstr>m kvalifikacije 64</vt:lpstr>
      <vt:lpstr>ž kvalifikacije žrebna lista</vt:lpstr>
      <vt:lpstr>ž kvalifikacije 32</vt:lpstr>
      <vt:lpstr>ž kvalifikacije 64</vt:lpstr>
      <vt:lpstr>m dvojice vpisna lista</vt:lpstr>
      <vt:lpstr>m dvojice žrebna lista </vt:lpstr>
      <vt:lpstr>m dvojice 16</vt:lpstr>
      <vt:lpstr>m dvojice 24</vt:lpstr>
      <vt:lpstr>ž dvojice vpisna lista</vt:lpstr>
      <vt:lpstr>ž dvojice žrebna lista</vt:lpstr>
      <vt:lpstr>ž dvojice 16</vt:lpstr>
      <vt:lpstr>ž dvojice 24</vt:lpstr>
      <vt:lpstr>m masters žrebna lista</vt:lpstr>
      <vt:lpstr>m masters 12</vt:lpstr>
      <vt:lpstr>40 +</vt:lpstr>
      <vt:lpstr>50+</vt:lpstr>
      <vt:lpstr>60+</vt:lpstr>
      <vt:lpstr>List1</vt:lpstr>
      <vt:lpstr>'40 +'!Print_Area</vt:lpstr>
      <vt:lpstr>'50+'!Print_Area</vt:lpstr>
      <vt:lpstr>'60+'!Print_Area</vt:lpstr>
      <vt:lpstr>'glavni sodniki'!Print_Area</vt:lpstr>
      <vt:lpstr>'m  vpisna lista'!Print_Area</vt:lpstr>
      <vt:lpstr>'m dvojice 16'!Print_Area</vt:lpstr>
      <vt:lpstr>'m dvojice vpisna lista'!Print_Area</vt:lpstr>
      <vt:lpstr>'m dvojice žrebna lista '!Print_Area</vt:lpstr>
      <vt:lpstr>'m glavni 32'!Print_Area</vt:lpstr>
      <vt:lpstr>'m glavni turnir žrebna lista'!Print_Area</vt:lpstr>
      <vt:lpstr>'m kvalifikacije 32'!Print_Area</vt:lpstr>
      <vt:lpstr>'m kvalifikacije 64'!Print_Area</vt:lpstr>
      <vt:lpstr>'m kvalifikacije žrebna lista'!Print_Area</vt:lpstr>
      <vt:lpstr>'m masters 12'!Print_Area</vt:lpstr>
      <vt:lpstr>'m masters žrebna lista'!Print_Area</vt:lpstr>
      <vt:lpstr>'obvestila za igralce'!Print_Area</vt:lpstr>
      <vt:lpstr>'ž  vpisna lista'!Print_Area</vt:lpstr>
      <vt:lpstr>'ž dvojice 16'!Print_Area</vt:lpstr>
      <vt:lpstr>'ž dvojice vpisna lista'!Print_Area</vt:lpstr>
      <vt:lpstr>'ž dvojice žrebna lista'!Print_Area</vt:lpstr>
      <vt:lpstr>'ž glavni 32'!Print_Area</vt:lpstr>
      <vt:lpstr>'ž glavni turnir žrebna lista'!Print_Area</vt:lpstr>
      <vt:lpstr>'ž kvalifikacije 32'!Print_Area</vt:lpstr>
      <vt:lpstr>'ž kvalifikacije 64'!Print_Area</vt:lpstr>
      <vt:lpstr>'ž kvalifikacije žrebna lista'!Print_Area</vt:lpstr>
      <vt:lpstr>'m  vpisna lista'!Print_Titles</vt:lpstr>
      <vt:lpstr>'m dvojice vpisna lista'!Print_Titles</vt:lpstr>
      <vt:lpstr>'m glavni turnir žrebna lista'!Print_Titles</vt:lpstr>
      <vt:lpstr>'m kvalifikacije žrebna lista'!Print_Titles</vt:lpstr>
      <vt:lpstr>'m masters žrebna lista'!Print_Titles</vt:lpstr>
      <vt:lpstr>'ž  vpisna lista'!Print_Titles</vt:lpstr>
      <vt:lpstr>'ž dvojice vpisna lista'!Print_Titles</vt:lpstr>
      <vt:lpstr>'ž glavni turnir žrebna lista'!Print_Titles</vt:lpstr>
      <vt:lpstr>'ž kvalifikacije žrebna lista'!Print_Titles</vt:lpstr>
    </vt:vector>
  </TitlesOfParts>
  <Company>TZS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Sodniški program</dc:title>
  <dc:subject>Vse kategorije</dc:subject>
  <dc:creator>Matjaz Pogacar</dc:creator>
  <dc:description>Copyright © TZS Limited, 2003._x000d_
All rights reserved. Reproduction of this work in whole or in part, without the prior permission of TZS  is prohibited.</dc:description>
  <cp:lastModifiedBy>Gorazd</cp:lastModifiedBy>
  <cp:lastPrinted>2014-09-27T07:39:50Z</cp:lastPrinted>
  <dcterms:created xsi:type="dcterms:W3CDTF">1998-01-18T23:10:02Z</dcterms:created>
  <dcterms:modified xsi:type="dcterms:W3CDTF">2014-09-27T09:31:07Z</dcterms:modified>
  <cp:category>Formularji</cp:category>
</cp:coreProperties>
</file>